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<sst xmlns="http://schemas.openxmlformats.org/spreadsheetml/2006/main" count="591" uniqueCount="159">
  <si>
    <t>Test</t>
  </si>
  <si>
    <t>Time (ns)</t>
  </si>
  <si>
    <t>Pin High</t>
  </si>
  <si>
    <t>Pin Low</t>
  </si>
  <si>
    <t>Refer to wiki for explanation of each test</t>
  </si>
  <si>
    <t>While loop</t>
  </si>
  <si>
    <t>Char subtraction (2)</t>
  </si>
  <si>
    <t>Short Subtraction (9)</t>
  </si>
  <si>
    <t>Int Subtraction (16)</t>
  </si>
  <si>
    <t>Long Long subtraction (23)</t>
  </si>
  <si>
    <t>Float subtraction (30)</t>
  </si>
  <si>
    <t>Double subtraction (37)</t>
  </si>
  <si>
    <t>Test 2a</t>
  </si>
  <si>
    <t>Test 9a</t>
  </si>
  <si>
    <t>Test 16a</t>
  </si>
  <si>
    <t>Test 23a</t>
  </si>
  <si>
    <t>Test 30a</t>
  </si>
  <si>
    <t>Test 37a</t>
  </si>
  <si>
    <t>Test 2b</t>
  </si>
  <si>
    <t>Test 9b</t>
  </si>
  <si>
    <t>Test 16b</t>
  </si>
  <si>
    <t>Test 23b</t>
  </si>
  <si>
    <t>Test 30b</t>
  </si>
  <si>
    <t>Test 37b</t>
  </si>
  <si>
    <t>Test 2c</t>
  </si>
  <si>
    <t>Char addition (3)</t>
  </si>
  <si>
    <t>Short addition (10)</t>
  </si>
  <si>
    <t>Int Addition (17)</t>
  </si>
  <si>
    <t>Long Long addition (24)</t>
  </si>
  <si>
    <t>Float addition (31)</t>
  </si>
  <si>
    <t>Double addition (38)</t>
  </si>
  <si>
    <t>Test 3a</t>
  </si>
  <si>
    <t>Test 10a</t>
  </si>
  <si>
    <t>Test 17a</t>
  </si>
  <si>
    <t>Test 24a</t>
  </si>
  <si>
    <t>Test 31a</t>
  </si>
  <si>
    <t>Test 38a</t>
  </si>
  <si>
    <t>Test 3b</t>
  </si>
  <si>
    <t>Test 10b</t>
  </si>
  <si>
    <t>Test 17b</t>
  </si>
  <si>
    <t>Test 24b</t>
  </si>
  <si>
    <t>Test 31b</t>
  </si>
  <si>
    <t>Test 38b</t>
  </si>
  <si>
    <t>Test 3c</t>
  </si>
  <si>
    <t>Char multiply (4)</t>
  </si>
  <si>
    <t>Short multiply (11)</t>
  </si>
  <si>
    <t>Int multiply (18)</t>
  </si>
  <si>
    <t>Long Long multiply (25)</t>
  </si>
  <si>
    <t>Float multiply (32)</t>
  </si>
  <si>
    <t>Double multiply (39)</t>
  </si>
  <si>
    <t>Test 4a</t>
  </si>
  <si>
    <t>Test 11a</t>
  </si>
  <si>
    <t>Test 18a</t>
  </si>
  <si>
    <t>Test 25a</t>
  </si>
  <si>
    <t>Test 32a</t>
  </si>
  <si>
    <t>Test 39a</t>
  </si>
  <si>
    <t>Test 4b</t>
  </si>
  <si>
    <t>Test 11b</t>
  </si>
  <si>
    <t>Test 18b</t>
  </si>
  <si>
    <t>Test 25b</t>
  </si>
  <si>
    <t>Test 32b</t>
  </si>
  <si>
    <t>Test 39b</t>
  </si>
  <si>
    <t>Test 4c</t>
  </si>
  <si>
    <t>Char divide (5)</t>
  </si>
  <si>
    <t>Short divide (12)</t>
  </si>
  <si>
    <t>Int divide (19)</t>
  </si>
  <si>
    <t>Long Long divide (26)</t>
  </si>
  <si>
    <t>Float divide (33)</t>
  </si>
  <si>
    <t>Double divide (40)</t>
  </si>
  <si>
    <t>Test 5a</t>
  </si>
  <si>
    <t>Test 12a</t>
  </si>
  <si>
    <t>Test 19a</t>
  </si>
  <si>
    <t>Test 26a</t>
  </si>
  <si>
    <t>Test 33a</t>
  </si>
  <si>
    <t>Test 40a</t>
  </si>
  <si>
    <t>Test 5b</t>
  </si>
  <si>
    <t>Test 12b</t>
  </si>
  <si>
    <t>Test 19b</t>
  </si>
  <si>
    <t>Test 26b</t>
  </si>
  <si>
    <t>Test 33b</t>
  </si>
  <si>
    <t>Test 40b</t>
  </si>
  <si>
    <t>Test 5c</t>
  </si>
  <si>
    <t>--</t>
  </si>
  <si>
    <t>Char sqrt (6)</t>
  </si>
  <si>
    <t>Short sqrt (13)</t>
  </si>
  <si>
    <t>Int sqrt (20)</t>
  </si>
  <si>
    <t>Long Long sqrt (27)</t>
  </si>
  <si>
    <t>Float sqrt (34)</t>
  </si>
  <si>
    <t>Double sqrt (41)</t>
  </si>
  <si>
    <t>Test 6a</t>
  </si>
  <si>
    <t>Test 13a</t>
  </si>
  <si>
    <t>Test 20a</t>
  </si>
  <si>
    <t>Test 27a</t>
  </si>
  <si>
    <t>Test 34a</t>
  </si>
  <si>
    <t>Test 41a</t>
  </si>
  <si>
    <t>Test 6b</t>
  </si>
  <si>
    <t>Test 13b</t>
  </si>
  <si>
    <t>Test 20b</t>
  </si>
  <si>
    <t>Test 27b</t>
  </si>
  <si>
    <t>Test 34b</t>
  </si>
  <si>
    <t>Test 41b</t>
  </si>
  <si>
    <t>Test 6c</t>
  </si>
  <si>
    <t>Test 13c</t>
  </si>
  <si>
    <t>Test 20c</t>
  </si>
  <si>
    <t>Test 27c</t>
  </si>
  <si>
    <t>Test 34c</t>
  </si>
  <si>
    <t>N/A</t>
  </si>
  <si>
    <t>Test 41c</t>
  </si>
  <si>
    <t>Test 6d</t>
  </si>
  <si>
    <t>Test 13d</t>
  </si>
  <si>
    <t>Test 20d</t>
  </si>
  <si>
    <t>Test 27d</t>
  </si>
  <si>
    <t>Test 34d</t>
  </si>
  <si>
    <t>Test 41d</t>
  </si>
  <si>
    <t>N.A</t>
  </si>
  <si>
    <t>Test 6e</t>
  </si>
  <si>
    <t>Test 6f</t>
  </si>
  <si>
    <t>Char sine (7)</t>
  </si>
  <si>
    <t>Short sine (14)</t>
  </si>
  <si>
    <t>Int sine (21)</t>
  </si>
  <si>
    <t>Long Long sine (28)</t>
  </si>
  <si>
    <t>Float sine (35)</t>
  </si>
  <si>
    <t>Double sine (42)</t>
  </si>
  <si>
    <t>Test 7a</t>
  </si>
  <si>
    <t>Test 14a</t>
  </si>
  <si>
    <t>Test 21a</t>
  </si>
  <si>
    <t>Test 28a</t>
  </si>
  <si>
    <t>Test 35a</t>
  </si>
  <si>
    <t>Test 42a</t>
  </si>
  <si>
    <t>Test 7b</t>
  </si>
  <si>
    <t>Test 14b</t>
  </si>
  <si>
    <t>Test 21b</t>
  </si>
  <si>
    <t>Test 28b</t>
  </si>
  <si>
    <t>Test 35b</t>
  </si>
  <si>
    <t>Test 42b</t>
  </si>
  <si>
    <t>Test 7c</t>
  </si>
  <si>
    <t>Char cosine (8)</t>
  </si>
  <si>
    <t>Short cosine (15)</t>
  </si>
  <si>
    <t>Int cosine (22)</t>
  </si>
  <si>
    <t>Long Long cosine (29)</t>
  </si>
  <si>
    <t>Float cosine (36)</t>
  </si>
  <si>
    <t>Double cosine (43)</t>
  </si>
  <si>
    <t>Test 8a</t>
  </si>
  <si>
    <t>Test 15a</t>
  </si>
  <si>
    <t>Test 22a</t>
  </si>
  <si>
    <t>Test 29a</t>
  </si>
  <si>
    <t>Test 36a</t>
  </si>
  <si>
    <t>Test 43a</t>
  </si>
  <si>
    <t>Test 8b</t>
  </si>
  <si>
    <t>Test 15b</t>
  </si>
  <si>
    <t>Test 22b</t>
  </si>
  <si>
    <t>Test 29b</t>
  </si>
  <si>
    <t>Test 36b</t>
  </si>
  <si>
    <t>Test 43b</t>
  </si>
  <si>
    <t>Test 8c</t>
  </si>
  <si>
    <t xml:space="preserve">Normalized to shortest time </t>
  </si>
  <si>
    <t>--&gt; 1.00</t>
  </si>
  <si>
    <t>Normalized to Shortest Time (not pre-compiled)</t>
  </si>
  <si>
    <t>--&gt;1.00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</si>
</sst>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" fillId="2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="70" zoomScaleNormal="70" workbookViewId="0" topLeftCell="A1">
      <selection activeCell="U108" sqref="U108"/>
    </sheetView>
  </sheetViews>
  <sheetFormatPr defaultColWidth="12.57421875" defaultRowHeight="12.75"/>
  <cols>
    <col min="1" max="1" width="19.8515625" style="0" customWidth="1"/>
    <col min="2" max="2" width="9.7109375" style="0" customWidth="1"/>
    <col min="3" max="3" width="3.7109375" style="0" customWidth="1"/>
    <col min="4" max="4" width="24.140625" style="0" customWidth="1"/>
    <col min="5" max="5" width="9.7109375" style="0" customWidth="1"/>
    <col min="6" max="6" width="3.28125" style="0" customWidth="1"/>
    <col min="7" max="7" width="19.00390625" style="0" customWidth="1"/>
    <col min="8" max="8" width="9.7109375" style="0" customWidth="1"/>
    <col min="9" max="9" width="3.57421875" style="0" customWidth="1"/>
    <col min="10" max="10" width="26.7109375" style="0" customWidth="1"/>
    <col min="11" max="11" width="9.7109375" style="0" customWidth="1"/>
    <col min="12" max="12" width="3.140625" style="0" customWidth="1"/>
    <col min="13" max="13" width="21.00390625" style="0" customWidth="1"/>
    <col min="14" max="14" width="9.7109375" style="0" customWidth="1"/>
    <col min="15" max="15" width="3.140625" style="0" customWidth="1"/>
    <col min="16" max="16" width="23.140625" style="0" customWidth="1"/>
    <col min="17" max="17" width="9.8515625" style="0" customWidth="1"/>
    <col min="18" max="16384" width="11.57421875" style="0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>
        <v>63</v>
      </c>
    </row>
    <row r="3" spans="1:7" ht="12.75">
      <c r="A3" t="s">
        <v>3</v>
      </c>
      <c r="B3">
        <v>63</v>
      </c>
      <c r="D3" s="2" t="s">
        <v>4</v>
      </c>
      <c r="E3" s="2"/>
      <c r="F3" s="2"/>
      <c r="G3" s="2"/>
    </row>
    <row r="4" spans="1:2" ht="12.75">
      <c r="A4" t="s">
        <v>5</v>
      </c>
      <c r="B4">
        <v>23</v>
      </c>
    </row>
    <row r="5" ht="12.75">
      <c r="B5" s="3"/>
    </row>
    <row r="6" spans="1:17" s="1" customFormat="1" ht="12.75">
      <c r="A6" s="4" t="s">
        <v>6</v>
      </c>
      <c r="B6" s="1" t="s">
        <v>1</v>
      </c>
      <c r="D6" s="4" t="s">
        <v>7</v>
      </c>
      <c r="E6" s="1" t="s">
        <v>1</v>
      </c>
      <c r="G6" s="4" t="s">
        <v>8</v>
      </c>
      <c r="H6" s="1" t="s">
        <v>1</v>
      </c>
      <c r="J6" s="4" t="s">
        <v>9</v>
      </c>
      <c r="K6" s="1" t="s">
        <v>1</v>
      </c>
      <c r="M6" s="4" t="s">
        <v>10</v>
      </c>
      <c r="N6" s="1" t="s">
        <v>1</v>
      </c>
      <c r="P6" s="4" t="s">
        <v>11</v>
      </c>
      <c r="Q6" s="1" t="s">
        <v>1</v>
      </c>
    </row>
    <row r="7" spans="1:17" ht="12.75">
      <c r="A7" t="s">
        <v>12</v>
      </c>
      <c r="B7" s="3">
        <f>176-63*2</f>
        <v>50</v>
      </c>
      <c r="D7" t="s">
        <v>13</v>
      </c>
      <c r="E7" s="3">
        <f>151-63*2</f>
        <v>25</v>
      </c>
      <c r="G7" t="s">
        <v>14</v>
      </c>
      <c r="H7" s="3">
        <f>164-63*2</f>
        <v>38</v>
      </c>
      <c r="J7" t="s">
        <v>15</v>
      </c>
      <c r="K7" s="3">
        <f>312-63*2</f>
        <v>186</v>
      </c>
      <c r="M7" t="s">
        <v>16</v>
      </c>
      <c r="N7" s="3">
        <f>226-63*2</f>
        <v>100</v>
      </c>
      <c r="P7" t="s">
        <v>17</v>
      </c>
      <c r="Q7" s="3">
        <f>325-63*2</f>
        <v>199</v>
      </c>
    </row>
    <row r="8" spans="1:17" ht="12.75">
      <c r="A8" t="s">
        <v>18</v>
      </c>
      <c r="B8" s="3">
        <f>176-63*2</f>
        <v>50</v>
      </c>
      <c r="D8" t="s">
        <v>19</v>
      </c>
      <c r="E8" s="3">
        <f>188-63*2</f>
        <v>62</v>
      </c>
      <c r="G8" t="s">
        <v>20</v>
      </c>
      <c r="H8" s="3">
        <f>190-63*2</f>
        <v>64</v>
      </c>
      <c r="J8" t="s">
        <v>21</v>
      </c>
      <c r="K8" s="3">
        <f>276-63*2</f>
        <v>150</v>
      </c>
      <c r="M8" t="s">
        <v>22</v>
      </c>
      <c r="N8" s="3">
        <f>1026-63*2</f>
        <v>900</v>
      </c>
      <c r="P8" t="s">
        <v>23</v>
      </c>
      <c r="Q8" s="3">
        <f>1686-63*2</f>
        <v>1560</v>
      </c>
    </row>
    <row r="9" spans="1:2" ht="12.75">
      <c r="A9" t="s">
        <v>24</v>
      </c>
      <c r="B9" s="3">
        <f>238-63*2</f>
        <v>112</v>
      </c>
    </row>
    <row r="11" spans="1:17" s="1" customFormat="1" ht="12.75">
      <c r="A11" s="4" t="s">
        <v>25</v>
      </c>
      <c r="B11" s="1" t="s">
        <v>1</v>
      </c>
      <c r="D11" s="4" t="s">
        <v>26</v>
      </c>
      <c r="E11" s="1" t="s">
        <v>1</v>
      </c>
      <c r="G11" s="4" t="s">
        <v>27</v>
      </c>
      <c r="H11" s="1" t="s">
        <v>1</v>
      </c>
      <c r="J11" s="4" t="s">
        <v>28</v>
      </c>
      <c r="K11" s="1" t="s">
        <v>1</v>
      </c>
      <c r="M11" s="4" t="s">
        <v>29</v>
      </c>
      <c r="N11" s="1" t="s">
        <v>1</v>
      </c>
      <c r="P11" s="4" t="s">
        <v>30</v>
      </c>
      <c r="Q11" s="1" t="s">
        <v>1</v>
      </c>
    </row>
    <row r="12" spans="1:17" ht="12.75">
      <c r="A12" t="s">
        <v>31</v>
      </c>
      <c r="B12" s="3">
        <f>176-63*2</f>
        <v>50</v>
      </c>
      <c r="D12" t="s">
        <v>32</v>
      </c>
      <c r="E12" s="3">
        <f>176-63*2</f>
        <v>50</v>
      </c>
      <c r="G12" t="s">
        <v>33</v>
      </c>
      <c r="H12" s="3">
        <f>152-63*2</f>
        <v>26</v>
      </c>
      <c r="J12" t="s">
        <v>34</v>
      </c>
      <c r="K12" s="3">
        <f>214-63*2</f>
        <v>88</v>
      </c>
      <c r="M12" t="s">
        <v>35</v>
      </c>
      <c r="N12" s="3">
        <f>250-63*2</f>
        <v>124</v>
      </c>
      <c r="P12" t="s">
        <v>36</v>
      </c>
      <c r="Q12" s="3">
        <f>325-63*2</f>
        <v>199</v>
      </c>
    </row>
    <row r="13" spans="1:17" ht="12.75">
      <c r="A13" t="s">
        <v>37</v>
      </c>
      <c r="B13" s="3">
        <f>176-63*2</f>
        <v>50</v>
      </c>
      <c r="D13" t="s">
        <v>38</v>
      </c>
      <c r="E13" s="3">
        <f>226-63*2</f>
        <v>100</v>
      </c>
      <c r="G13" t="s">
        <v>39</v>
      </c>
      <c r="H13" s="3">
        <f>186-63*2</f>
        <v>60</v>
      </c>
      <c r="J13" t="s">
        <v>40</v>
      </c>
      <c r="K13" s="3">
        <f>326-63*2</f>
        <v>200</v>
      </c>
      <c r="M13" t="s">
        <v>41</v>
      </c>
      <c r="N13" s="3">
        <f>1150-63*2</f>
        <v>1024</v>
      </c>
      <c r="P13" t="s">
        <v>42</v>
      </c>
      <c r="Q13" s="3">
        <f>1362-63*2</f>
        <v>1236</v>
      </c>
    </row>
    <row r="14" spans="1:2" ht="12.75">
      <c r="A14" t="s">
        <v>43</v>
      </c>
      <c r="B14" s="3">
        <f>225-63*2</f>
        <v>99</v>
      </c>
    </row>
    <row r="16" spans="1:17" s="1" customFormat="1" ht="12.75">
      <c r="A16" s="4" t="s">
        <v>44</v>
      </c>
      <c r="B16" s="1" t="s">
        <v>1</v>
      </c>
      <c r="D16" s="4" t="s">
        <v>45</v>
      </c>
      <c r="E16" s="1" t="s">
        <v>1</v>
      </c>
      <c r="G16" s="4" t="s">
        <v>46</v>
      </c>
      <c r="H16" s="1" t="s">
        <v>1</v>
      </c>
      <c r="J16" s="4" t="s">
        <v>47</v>
      </c>
      <c r="K16" s="1" t="s">
        <v>1</v>
      </c>
      <c r="M16" s="4" t="s">
        <v>48</v>
      </c>
      <c r="N16" s="1" t="s">
        <v>1</v>
      </c>
      <c r="P16" s="4" t="s">
        <v>49</v>
      </c>
      <c r="Q16" s="1" t="s">
        <v>1</v>
      </c>
    </row>
    <row r="17" spans="1:17" ht="12.75">
      <c r="A17" t="s">
        <v>50</v>
      </c>
      <c r="B17" s="3">
        <f>175-63*2</f>
        <v>49</v>
      </c>
      <c r="D17" t="s">
        <v>51</v>
      </c>
      <c r="E17" s="3">
        <f>150-63*2</f>
        <v>24</v>
      </c>
      <c r="G17" t="s">
        <v>52</v>
      </c>
      <c r="H17" s="3">
        <f>164-63*2</f>
        <v>38</v>
      </c>
      <c r="J17" t="s">
        <v>53</v>
      </c>
      <c r="K17" s="3">
        <f>200-63*2</f>
        <v>74</v>
      </c>
      <c r="M17" t="s">
        <v>54</v>
      </c>
      <c r="N17" s="3">
        <f>250-63*2</f>
        <v>124</v>
      </c>
      <c r="P17" t="s">
        <v>55</v>
      </c>
      <c r="Q17" s="3">
        <f>314-63*2</f>
        <v>188</v>
      </c>
    </row>
    <row r="18" spans="1:17" ht="12.75">
      <c r="A18" t="s">
        <v>56</v>
      </c>
      <c r="B18" s="3">
        <f>174-63*2</f>
        <v>48</v>
      </c>
      <c r="D18" t="s">
        <v>57</v>
      </c>
      <c r="E18" s="3">
        <f>214-63*2</f>
        <v>88</v>
      </c>
      <c r="G18" t="s">
        <v>58</v>
      </c>
      <c r="H18" s="3">
        <f>212-63*2</f>
        <v>86</v>
      </c>
      <c r="J18" t="s">
        <v>59</v>
      </c>
      <c r="K18" s="3">
        <f>524-63*2</f>
        <v>398</v>
      </c>
      <c r="M18" t="s">
        <v>60</v>
      </c>
      <c r="N18" s="3">
        <f>862-63*2</f>
        <v>736</v>
      </c>
      <c r="P18" t="s">
        <v>61</v>
      </c>
      <c r="Q18" s="3">
        <f>1564-63*2</f>
        <v>1438</v>
      </c>
    </row>
    <row r="19" spans="1:2" ht="12.75">
      <c r="A19" t="s">
        <v>62</v>
      </c>
      <c r="B19" s="3">
        <f>263-63*2</f>
        <v>137</v>
      </c>
    </row>
    <row r="21" spans="1:17" s="1" customFormat="1" ht="12.75">
      <c r="A21" s="4" t="s">
        <v>63</v>
      </c>
      <c r="B21" s="1" t="s">
        <v>1</v>
      </c>
      <c r="D21" s="4" t="s">
        <v>64</v>
      </c>
      <c r="E21" s="1" t="s">
        <v>1</v>
      </c>
      <c r="G21" s="4" t="s">
        <v>65</v>
      </c>
      <c r="H21" s="1" t="s">
        <v>1</v>
      </c>
      <c r="J21" s="4" t="s">
        <v>66</v>
      </c>
      <c r="K21" s="1" t="s">
        <v>1</v>
      </c>
      <c r="M21" s="4" t="s">
        <v>67</v>
      </c>
      <c r="N21" s="1" t="s">
        <v>1</v>
      </c>
      <c r="P21" s="4" t="s">
        <v>68</v>
      </c>
      <c r="Q21" s="1" t="s">
        <v>1</v>
      </c>
    </row>
    <row r="22" spans="1:17" ht="12.75">
      <c r="A22" t="s">
        <v>69</v>
      </c>
      <c r="B22" s="3">
        <f>174-63*2</f>
        <v>48</v>
      </c>
      <c r="D22" t="s">
        <v>70</v>
      </c>
      <c r="E22" s="3">
        <f>154-63*2</f>
        <v>28</v>
      </c>
      <c r="G22" t="s">
        <v>71</v>
      </c>
      <c r="H22" s="3">
        <f>164-63*2</f>
        <v>38</v>
      </c>
      <c r="J22" t="s">
        <v>72</v>
      </c>
      <c r="K22" s="3">
        <f>200-63*2</f>
        <v>74</v>
      </c>
      <c r="M22" t="s">
        <v>73</v>
      </c>
      <c r="N22" s="3">
        <f>225-63*2</f>
        <v>99</v>
      </c>
      <c r="P22" t="s">
        <v>74</v>
      </c>
      <c r="Q22" s="5">
        <f>313-63*2</f>
        <v>187</v>
      </c>
    </row>
    <row r="23" spans="1:17" ht="12.75">
      <c r="A23" t="s">
        <v>75</v>
      </c>
      <c r="B23" s="3">
        <f>176-63*2</f>
        <v>50</v>
      </c>
      <c r="D23" t="s">
        <v>76</v>
      </c>
      <c r="E23" s="3">
        <f>426-63*2</f>
        <v>300</v>
      </c>
      <c r="G23" t="s">
        <v>77</v>
      </c>
      <c r="H23" s="3">
        <f>612-63*2</f>
        <v>486</v>
      </c>
      <c r="J23" t="s">
        <v>78</v>
      </c>
      <c r="K23" s="3">
        <f>1850-63*2</f>
        <v>1724</v>
      </c>
      <c r="M23" t="s">
        <v>79</v>
      </c>
      <c r="N23" s="3">
        <f>1800-63*2</f>
        <v>1674</v>
      </c>
      <c r="P23" t="s">
        <v>80</v>
      </c>
      <c r="Q23" s="3">
        <f>3310-63*2</f>
        <v>3184</v>
      </c>
    </row>
    <row r="24" spans="1:2" ht="12.75">
      <c r="A24" t="s">
        <v>81</v>
      </c>
      <c r="B24" s="6" t="s">
        <v>82</v>
      </c>
    </row>
    <row r="26" spans="1:17" s="1" customFormat="1" ht="12.75">
      <c r="A26" s="4" t="s">
        <v>83</v>
      </c>
      <c r="B26" s="1" t="s">
        <v>1</v>
      </c>
      <c r="D26" s="4" t="s">
        <v>84</v>
      </c>
      <c r="E26" s="1" t="s">
        <v>1</v>
      </c>
      <c r="G26" s="4" t="s">
        <v>85</v>
      </c>
      <c r="H26" s="1" t="s">
        <v>1</v>
      </c>
      <c r="J26" s="4" t="s">
        <v>86</v>
      </c>
      <c r="K26" s="1" t="s">
        <v>1</v>
      </c>
      <c r="M26" s="4" t="s">
        <v>87</v>
      </c>
      <c r="N26" s="1" t="s">
        <v>1</v>
      </c>
      <c r="P26" s="4" t="s">
        <v>88</v>
      </c>
      <c r="Q26" s="1" t="s">
        <v>1</v>
      </c>
    </row>
    <row r="27" spans="1:17" ht="12.75">
      <c r="A27" t="s">
        <v>89</v>
      </c>
      <c r="B27" s="3">
        <f>174-63*2</f>
        <v>48</v>
      </c>
      <c r="D27" t="s">
        <v>90</v>
      </c>
      <c r="E27" s="3">
        <f>176-63*2</f>
        <v>50</v>
      </c>
      <c r="G27" t="s">
        <v>91</v>
      </c>
      <c r="H27" s="3">
        <f>176-63*2</f>
        <v>50</v>
      </c>
      <c r="J27" t="s">
        <v>92</v>
      </c>
      <c r="K27" s="3">
        <f>213-63*2</f>
        <v>87</v>
      </c>
      <c r="M27" t="s">
        <v>93</v>
      </c>
      <c r="N27" s="3">
        <f>225-63*2</f>
        <v>99</v>
      </c>
      <c r="P27" t="s">
        <v>94</v>
      </c>
      <c r="Q27" s="3">
        <f>314-63*2</f>
        <v>188</v>
      </c>
    </row>
    <row r="28" spans="1:17" ht="12.75">
      <c r="A28" t="s">
        <v>95</v>
      </c>
      <c r="B28" s="3">
        <f>174-63*2</f>
        <v>48</v>
      </c>
      <c r="D28" t="s">
        <v>96</v>
      </c>
      <c r="E28" s="3">
        <f>8800-63*2</f>
        <v>8674</v>
      </c>
      <c r="G28" t="s">
        <v>97</v>
      </c>
      <c r="H28" s="3">
        <f>8863-63*2</f>
        <v>8737</v>
      </c>
      <c r="J28" t="s">
        <v>98</v>
      </c>
      <c r="K28" s="3">
        <f>16437-63*2</f>
        <v>16311</v>
      </c>
      <c r="M28" t="s">
        <v>99</v>
      </c>
      <c r="N28" s="3">
        <f>8762-63*2</f>
        <v>8636</v>
      </c>
      <c r="P28" t="s">
        <v>100</v>
      </c>
      <c r="Q28" s="3">
        <f>8124-63*2</f>
        <v>7998</v>
      </c>
    </row>
    <row r="29" spans="1:17" ht="12.75">
      <c r="A29" t="s">
        <v>101</v>
      </c>
      <c r="B29" s="3">
        <f>2213-63*2</f>
        <v>2087</v>
      </c>
      <c r="D29" t="s">
        <v>102</v>
      </c>
      <c r="E29" s="3">
        <f>176-63*2</f>
        <v>50</v>
      </c>
      <c r="G29" t="s">
        <v>103</v>
      </c>
      <c r="H29" s="3">
        <f>214-63*2</f>
        <v>88</v>
      </c>
      <c r="J29" t="s">
        <v>104</v>
      </c>
      <c r="K29" s="3">
        <f>314-63*2</f>
        <v>188</v>
      </c>
      <c r="M29" t="s">
        <v>105</v>
      </c>
      <c r="N29" t="s">
        <v>106</v>
      </c>
      <c r="P29" t="s">
        <v>107</v>
      </c>
      <c r="Q29" t="s">
        <v>106</v>
      </c>
    </row>
    <row r="30" spans="1:17" ht="12.75">
      <c r="A30" t="s">
        <v>108</v>
      </c>
      <c r="B30" s="3">
        <f>174-63*2</f>
        <v>48</v>
      </c>
      <c r="D30" t="s">
        <v>109</v>
      </c>
      <c r="E30" s="3">
        <f>202-63*2</f>
        <v>76</v>
      </c>
      <c r="G30" t="s">
        <v>110</v>
      </c>
      <c r="H30" s="3">
        <f>200-63*2</f>
        <v>74</v>
      </c>
      <c r="J30" t="s">
        <v>111</v>
      </c>
      <c r="K30" s="3">
        <f>200-63*2</f>
        <v>74</v>
      </c>
      <c r="M30" t="s">
        <v>112</v>
      </c>
      <c r="N30" t="s">
        <v>106</v>
      </c>
      <c r="P30" t="s">
        <v>113</v>
      </c>
      <c r="Q30" t="s">
        <v>114</v>
      </c>
    </row>
    <row r="31" spans="1:2" ht="12.75">
      <c r="A31" t="s">
        <v>115</v>
      </c>
      <c r="B31" s="3">
        <f>174-63*2</f>
        <v>48</v>
      </c>
    </row>
    <row r="32" spans="1:2" ht="12.75">
      <c r="A32" t="s">
        <v>116</v>
      </c>
      <c r="B32" s="3">
        <f>201-63*2</f>
        <v>75</v>
      </c>
    </row>
    <row r="34" spans="1:17" s="1" customFormat="1" ht="12.75">
      <c r="A34" s="4" t="s">
        <v>117</v>
      </c>
      <c r="B34" s="1" t="s">
        <v>1</v>
      </c>
      <c r="D34" s="4" t="s">
        <v>118</v>
      </c>
      <c r="E34" s="1" t="s">
        <v>1</v>
      </c>
      <c r="G34" s="4" t="s">
        <v>119</v>
      </c>
      <c r="H34" s="1" t="s">
        <v>1</v>
      </c>
      <c r="J34" s="4" t="s">
        <v>120</v>
      </c>
      <c r="K34" s="1" t="s">
        <v>1</v>
      </c>
      <c r="M34" s="4" t="s">
        <v>121</v>
      </c>
      <c r="N34" s="1" t="s">
        <v>1</v>
      </c>
      <c r="P34" s="4" t="s">
        <v>122</v>
      </c>
      <c r="Q34" s="1" t="s">
        <v>1</v>
      </c>
    </row>
    <row r="35" spans="1:17" ht="12.75">
      <c r="A35" t="s">
        <v>123</v>
      </c>
      <c r="B35" s="3">
        <f>10089-63*2</f>
        <v>9963</v>
      </c>
      <c r="D35" t="s">
        <v>124</v>
      </c>
      <c r="E35" s="3">
        <f>13140-63*2</f>
        <v>13014</v>
      </c>
      <c r="G35" t="s">
        <v>125</v>
      </c>
      <c r="H35" s="3">
        <f>19614-63*2</f>
        <v>19488</v>
      </c>
      <c r="J35" t="s">
        <v>126</v>
      </c>
      <c r="K35" s="3">
        <f>23963-63*2</f>
        <v>23837</v>
      </c>
      <c r="M35" t="s">
        <v>127</v>
      </c>
      <c r="N35" s="3">
        <f>19700-63*2</f>
        <v>19574</v>
      </c>
      <c r="P35" t="s">
        <v>128</v>
      </c>
      <c r="Q35" s="3">
        <f>20425-63*2</f>
        <v>20299</v>
      </c>
    </row>
    <row r="36" spans="1:17" ht="12.75">
      <c r="A36" t="s">
        <v>129</v>
      </c>
      <c r="B36" s="3">
        <f>9676-63*2</f>
        <v>9550</v>
      </c>
      <c r="D36" t="s">
        <v>130</v>
      </c>
      <c r="E36" s="3">
        <f>13950-63*2</f>
        <v>13824</v>
      </c>
      <c r="G36" t="s">
        <v>131</v>
      </c>
      <c r="H36" s="3">
        <f>19112-63*2</f>
        <v>18986</v>
      </c>
      <c r="J36" t="s">
        <v>132</v>
      </c>
      <c r="K36" s="3">
        <f>30024-63*2</f>
        <v>29898</v>
      </c>
      <c r="M36" t="s">
        <v>133</v>
      </c>
      <c r="N36" s="3">
        <f>19688-63*2</f>
        <v>19562</v>
      </c>
      <c r="P36" t="s">
        <v>134</v>
      </c>
      <c r="Q36" s="3">
        <f>20750-63*2</f>
        <v>20624</v>
      </c>
    </row>
    <row r="37" spans="1:2" ht="12.75">
      <c r="A37" t="s">
        <v>135</v>
      </c>
      <c r="B37" s="3">
        <f>7088-63*2</f>
        <v>6962</v>
      </c>
    </row>
    <row r="39" spans="1:17" s="1" customFormat="1" ht="12.75">
      <c r="A39" s="4" t="s">
        <v>136</v>
      </c>
      <c r="B39" s="1" t="s">
        <v>1</v>
      </c>
      <c r="D39" s="4" t="s">
        <v>137</v>
      </c>
      <c r="E39" s="1" t="s">
        <v>1</v>
      </c>
      <c r="G39" s="4" t="s">
        <v>138</v>
      </c>
      <c r="H39" s="1" t="s">
        <v>1</v>
      </c>
      <c r="J39" s="4" t="s">
        <v>139</v>
      </c>
      <c r="K39" s="1" t="s">
        <v>1</v>
      </c>
      <c r="M39" s="4" t="s">
        <v>140</v>
      </c>
      <c r="N39" s="1" t="s">
        <v>1</v>
      </c>
      <c r="P39" s="4" t="s">
        <v>141</v>
      </c>
      <c r="Q39" s="1" t="s">
        <v>1</v>
      </c>
    </row>
    <row r="40" spans="1:17" ht="12.75">
      <c r="A40" t="s">
        <v>142</v>
      </c>
      <c r="B40" s="3">
        <f>9237-63*2</f>
        <v>9111</v>
      </c>
      <c r="D40" t="s">
        <v>143</v>
      </c>
      <c r="E40" s="3">
        <f>12300-63*2</f>
        <v>12174</v>
      </c>
      <c r="G40" t="s">
        <v>144</v>
      </c>
      <c r="H40" s="3">
        <f>20450-63*2</f>
        <v>20324</v>
      </c>
      <c r="J40" t="s">
        <v>145</v>
      </c>
      <c r="K40" s="3">
        <f>24737-63*2</f>
        <v>24611</v>
      </c>
      <c r="M40" t="s">
        <v>146</v>
      </c>
      <c r="N40" s="3">
        <f>20437-63*2</f>
        <v>20311</v>
      </c>
      <c r="P40" t="s">
        <v>147</v>
      </c>
      <c r="Q40" s="3">
        <f>19888-63*2</f>
        <v>19762</v>
      </c>
    </row>
    <row r="41" spans="1:17" ht="12.75">
      <c r="A41" t="s">
        <v>148</v>
      </c>
      <c r="B41" s="3">
        <f>8850-63*2</f>
        <v>8724</v>
      </c>
      <c r="D41" t="s">
        <v>149</v>
      </c>
      <c r="E41" s="3">
        <f>13050-63*2</f>
        <v>12924</v>
      </c>
      <c r="G41" t="s">
        <v>150</v>
      </c>
      <c r="H41" s="3">
        <f>19963-63*2</f>
        <v>19837</v>
      </c>
      <c r="J41" t="s">
        <v>151</v>
      </c>
      <c r="K41" s="3">
        <f>30749-63*2</f>
        <v>30623</v>
      </c>
      <c r="M41" t="s">
        <v>152</v>
      </c>
      <c r="N41" s="3">
        <f>20423-63*2</f>
        <v>20297</v>
      </c>
      <c r="P41" t="s">
        <v>153</v>
      </c>
      <c r="Q41" s="3">
        <f>20137-63*2</f>
        <v>20011</v>
      </c>
    </row>
    <row r="42" spans="1:2" ht="12.75">
      <c r="A42" t="s">
        <v>154</v>
      </c>
      <c r="B42" s="3">
        <f>6062-63*2</f>
        <v>5936</v>
      </c>
    </row>
    <row r="48" spans="4:11" ht="12.75">
      <c r="D48" s="7" t="s">
        <v>155</v>
      </c>
      <c r="E48" s="7"/>
      <c r="F48" s="7"/>
      <c r="G48" s="7"/>
      <c r="H48" s="7"/>
      <c r="I48" s="7"/>
      <c r="J48" s="7"/>
      <c r="K48" s="7"/>
    </row>
    <row r="49" spans="7:8" ht="12.75">
      <c r="G49">
        <v>24</v>
      </c>
      <c r="H49" s="8" t="s">
        <v>156</v>
      </c>
    </row>
    <row r="50" spans="1:2" ht="12.75">
      <c r="A50" s="1" t="s">
        <v>0</v>
      </c>
      <c r="B50" s="1" t="s">
        <v>1</v>
      </c>
    </row>
    <row r="51" spans="1:2" ht="12.75">
      <c r="A51" t="s">
        <v>2</v>
      </c>
      <c r="B51">
        <v>63</v>
      </c>
    </row>
    <row r="52" spans="1:7" ht="12.75">
      <c r="A52" t="s">
        <v>3</v>
      </c>
      <c r="B52">
        <v>63</v>
      </c>
      <c r="D52" s="2" t="s">
        <v>4</v>
      </c>
      <c r="E52" s="2"/>
      <c r="F52" s="2"/>
      <c r="G52" s="2"/>
    </row>
    <row r="53" spans="1:2" ht="12.75">
      <c r="A53" t="s">
        <v>5</v>
      </c>
      <c r="B53">
        <v>23</v>
      </c>
    </row>
    <row r="54" ht="12.75">
      <c r="B54" s="3"/>
    </row>
    <row r="55" spans="1:17" ht="12.75">
      <c r="A55" s="4" t="s">
        <v>6</v>
      </c>
      <c r="B55" s="1" t="s">
        <v>1</v>
      </c>
      <c r="C55" s="1"/>
      <c r="D55" s="4" t="s">
        <v>7</v>
      </c>
      <c r="E55" s="1" t="s">
        <v>1</v>
      </c>
      <c r="F55" s="1"/>
      <c r="G55" s="4" t="s">
        <v>8</v>
      </c>
      <c r="H55" s="1" t="s">
        <v>1</v>
      </c>
      <c r="I55" s="1"/>
      <c r="J55" s="4" t="s">
        <v>9</v>
      </c>
      <c r="K55" s="1" t="s">
        <v>1</v>
      </c>
      <c r="L55" s="1"/>
      <c r="M55" s="4" t="s">
        <v>10</v>
      </c>
      <c r="N55" s="1" t="s">
        <v>1</v>
      </c>
      <c r="O55" s="1"/>
      <c r="P55" s="4" t="s">
        <v>11</v>
      </c>
      <c r="Q55" s="1" t="s">
        <v>1</v>
      </c>
    </row>
    <row r="56" spans="1:17" ht="12.75">
      <c r="A56" t="s">
        <v>12</v>
      </c>
      <c r="B56" s="8">
        <f>B7/$G$49</f>
        <v>2.0833333333333335</v>
      </c>
      <c r="C56" s="8"/>
      <c r="D56" s="8" t="s">
        <v>13</v>
      </c>
      <c r="E56" s="8">
        <f>E7/$G$49</f>
        <v>1.0416666666666667</v>
      </c>
      <c r="F56" s="8"/>
      <c r="G56" s="8" t="s">
        <v>14</v>
      </c>
      <c r="H56" s="8">
        <f>H7/$G$49</f>
        <v>1.5833333333333333</v>
      </c>
      <c r="I56" s="8"/>
      <c r="J56" s="8" t="s">
        <v>15</v>
      </c>
      <c r="K56" s="8">
        <f>K7/$G$49</f>
        <v>7.75</v>
      </c>
      <c r="L56" s="8"/>
      <c r="M56" s="8" t="s">
        <v>16</v>
      </c>
      <c r="N56" s="8">
        <f>N7/$G$49</f>
        <v>4.166666666666667</v>
      </c>
      <c r="O56" s="8"/>
      <c r="P56" s="8" t="s">
        <v>17</v>
      </c>
      <c r="Q56" s="8">
        <f>Q7/$G$49</f>
        <v>8.291666666666666</v>
      </c>
    </row>
    <row r="57" spans="1:17" ht="12.75">
      <c r="A57" t="s">
        <v>18</v>
      </c>
      <c r="B57" s="8">
        <f>B8/$G$49</f>
        <v>2.0833333333333335</v>
      </c>
      <c r="D57" t="s">
        <v>19</v>
      </c>
      <c r="E57" s="8">
        <f>E8/$G$49</f>
        <v>2.5833333333333335</v>
      </c>
      <c r="G57" t="s">
        <v>20</v>
      </c>
      <c r="H57" s="8">
        <f>H8/$G$49</f>
        <v>2.6666666666666665</v>
      </c>
      <c r="J57" t="s">
        <v>21</v>
      </c>
      <c r="K57" s="8">
        <f>K8/$G$49</f>
        <v>6.25</v>
      </c>
      <c r="M57" t="s">
        <v>22</v>
      </c>
      <c r="N57" s="8">
        <f>N8/$G$49</f>
        <v>37.5</v>
      </c>
      <c r="P57" t="s">
        <v>23</v>
      </c>
      <c r="Q57" s="8">
        <f>Q8/$G$49</f>
        <v>65</v>
      </c>
    </row>
    <row r="58" spans="1:17" ht="12.75">
      <c r="A58" t="s">
        <v>24</v>
      </c>
      <c r="B58" s="8">
        <f>B9/$G$49</f>
        <v>4.666666666666667</v>
      </c>
      <c r="E58" s="8"/>
      <c r="H58" s="8"/>
      <c r="K58" s="8"/>
      <c r="N58" s="8"/>
      <c r="Q58" s="8"/>
    </row>
    <row r="59" spans="2:17" ht="12.75">
      <c r="B59" s="8"/>
      <c r="E59" s="8"/>
      <c r="H59" s="8"/>
      <c r="K59" s="8"/>
      <c r="N59" s="8"/>
      <c r="Q59" s="8"/>
    </row>
    <row r="60" spans="1:17" ht="12.75">
      <c r="A60" s="4" t="s">
        <v>25</v>
      </c>
      <c r="B60" s="1" t="s">
        <v>1</v>
      </c>
      <c r="C60" s="1"/>
      <c r="D60" s="4" t="s">
        <v>26</v>
      </c>
      <c r="E60" s="1" t="s">
        <v>1</v>
      </c>
      <c r="F60" s="1"/>
      <c r="G60" s="4" t="s">
        <v>27</v>
      </c>
      <c r="H60" s="1" t="s">
        <v>1</v>
      </c>
      <c r="I60" s="1"/>
      <c r="J60" s="4" t="s">
        <v>28</v>
      </c>
      <c r="K60" s="1" t="s">
        <v>1</v>
      </c>
      <c r="L60" s="1"/>
      <c r="M60" s="4" t="s">
        <v>29</v>
      </c>
      <c r="N60" s="1" t="s">
        <v>1</v>
      </c>
      <c r="O60" s="1"/>
      <c r="P60" s="4" t="s">
        <v>30</v>
      </c>
      <c r="Q60" s="1" t="s">
        <v>1</v>
      </c>
    </row>
    <row r="61" spans="1:17" ht="12.75">
      <c r="A61" t="s">
        <v>31</v>
      </c>
      <c r="B61" s="8">
        <f>B12/$G$49</f>
        <v>2.0833333333333335</v>
      </c>
      <c r="D61" t="s">
        <v>32</v>
      </c>
      <c r="E61" s="8">
        <f>E12/$G$49</f>
        <v>2.0833333333333335</v>
      </c>
      <c r="G61" t="s">
        <v>33</v>
      </c>
      <c r="H61" s="8">
        <f>H12/$G$49</f>
        <v>1.0833333333333333</v>
      </c>
      <c r="J61" t="s">
        <v>34</v>
      </c>
      <c r="K61" s="8">
        <f>K12/$G$49</f>
        <v>3.6666666666666665</v>
      </c>
      <c r="M61" t="s">
        <v>35</v>
      </c>
      <c r="N61" s="8">
        <f>N12/$G$49</f>
        <v>5.166666666666667</v>
      </c>
      <c r="P61" t="s">
        <v>36</v>
      </c>
      <c r="Q61" s="8">
        <f>Q12/$G$49</f>
        <v>8.291666666666666</v>
      </c>
    </row>
    <row r="62" spans="1:17" ht="12.75">
      <c r="A62" t="s">
        <v>37</v>
      </c>
      <c r="B62" s="8">
        <f>B13/$G$49</f>
        <v>2.0833333333333335</v>
      </c>
      <c r="D62" t="s">
        <v>38</v>
      </c>
      <c r="E62" s="8">
        <f>E13/$G$49</f>
        <v>4.166666666666667</v>
      </c>
      <c r="G62" t="s">
        <v>39</v>
      </c>
      <c r="H62" s="8">
        <f>H13/$G$49</f>
        <v>2.5</v>
      </c>
      <c r="J62" t="s">
        <v>40</v>
      </c>
      <c r="K62" s="8">
        <f>K13/$G$49</f>
        <v>8.333333333333334</v>
      </c>
      <c r="M62" t="s">
        <v>41</v>
      </c>
      <c r="N62" s="8">
        <f>N13/$G$49</f>
        <v>42.666666666666664</v>
      </c>
      <c r="P62" t="s">
        <v>42</v>
      </c>
      <c r="Q62" s="8">
        <f>Q13/$G$49</f>
        <v>51.5</v>
      </c>
    </row>
    <row r="63" spans="1:17" ht="12.75">
      <c r="A63" t="s">
        <v>43</v>
      </c>
      <c r="B63" s="8">
        <f>B14/$G$49</f>
        <v>4.125</v>
      </c>
      <c r="E63" s="8"/>
      <c r="H63" s="8"/>
      <c r="K63" s="8"/>
      <c r="N63" s="8"/>
      <c r="Q63" s="8"/>
    </row>
    <row r="64" spans="2:17" ht="12.75">
      <c r="B64" s="8"/>
      <c r="E64" s="8"/>
      <c r="H64" s="8"/>
      <c r="K64" s="8"/>
      <c r="N64" s="8"/>
      <c r="Q64" s="8"/>
    </row>
    <row r="65" spans="1:17" ht="12.75">
      <c r="A65" s="4" t="s">
        <v>44</v>
      </c>
      <c r="B65" s="1" t="s">
        <v>1</v>
      </c>
      <c r="C65" s="1"/>
      <c r="D65" s="4" t="s">
        <v>45</v>
      </c>
      <c r="E65" s="1" t="s">
        <v>1</v>
      </c>
      <c r="F65" s="1"/>
      <c r="G65" s="4" t="s">
        <v>46</v>
      </c>
      <c r="H65" s="1" t="s">
        <v>1</v>
      </c>
      <c r="I65" s="1"/>
      <c r="J65" s="4" t="s">
        <v>47</v>
      </c>
      <c r="K65" s="1" t="s">
        <v>1</v>
      </c>
      <c r="L65" s="1"/>
      <c r="M65" s="4" t="s">
        <v>48</v>
      </c>
      <c r="N65" s="1" t="s">
        <v>1</v>
      </c>
      <c r="O65" s="1"/>
      <c r="P65" s="4" t="s">
        <v>49</v>
      </c>
      <c r="Q65" s="1" t="s">
        <v>1</v>
      </c>
    </row>
    <row r="66" spans="1:17" ht="12.75">
      <c r="A66" t="s">
        <v>50</v>
      </c>
      <c r="B66" s="8">
        <f>B17/$G$49</f>
        <v>2.0416666666666665</v>
      </c>
      <c r="D66" t="s">
        <v>51</v>
      </c>
      <c r="E66" s="8">
        <f>E17/$G$49</f>
        <v>1</v>
      </c>
      <c r="G66" t="s">
        <v>52</v>
      </c>
      <c r="H66" s="8">
        <f>H17/$G$49</f>
        <v>1.5833333333333333</v>
      </c>
      <c r="J66" t="s">
        <v>53</v>
      </c>
      <c r="K66" s="8">
        <f>K17/$G$49</f>
        <v>3.0833333333333335</v>
      </c>
      <c r="M66" t="s">
        <v>54</v>
      </c>
      <c r="N66" s="8">
        <f>N17/$G$49</f>
        <v>5.166666666666667</v>
      </c>
      <c r="P66" t="s">
        <v>55</v>
      </c>
      <c r="Q66" s="8">
        <f>Q17/$G$49</f>
        <v>7.833333333333333</v>
      </c>
    </row>
    <row r="67" spans="1:17" ht="12.75">
      <c r="A67" t="s">
        <v>56</v>
      </c>
      <c r="B67" s="8">
        <f>B18/$G$49</f>
        <v>2</v>
      </c>
      <c r="D67" t="s">
        <v>57</v>
      </c>
      <c r="E67" s="8">
        <f>E18/$G$49</f>
        <v>3.6666666666666665</v>
      </c>
      <c r="G67" t="s">
        <v>58</v>
      </c>
      <c r="H67" s="8">
        <f>H18/$G$49</f>
        <v>3.5833333333333335</v>
      </c>
      <c r="J67" t="s">
        <v>59</v>
      </c>
      <c r="K67" s="8">
        <f>K18/$G$49</f>
        <v>16.583333333333332</v>
      </c>
      <c r="M67" t="s">
        <v>60</v>
      </c>
      <c r="N67" s="8">
        <f>N18/$G$49</f>
        <v>30.666666666666668</v>
      </c>
      <c r="P67" t="s">
        <v>61</v>
      </c>
      <c r="Q67" s="8">
        <f>Q18/$G$49</f>
        <v>59.916666666666664</v>
      </c>
    </row>
    <row r="68" spans="1:17" ht="12.75">
      <c r="A68" t="s">
        <v>62</v>
      </c>
      <c r="B68" s="8">
        <f>B19/$G$49</f>
        <v>5.708333333333333</v>
      </c>
      <c r="E68" s="8"/>
      <c r="H68" s="8"/>
      <c r="K68" s="8"/>
      <c r="N68" s="8"/>
      <c r="Q68" s="8"/>
    </row>
    <row r="69" spans="2:17" ht="12.75">
      <c r="B69" s="8"/>
      <c r="E69" s="8"/>
      <c r="H69" s="8"/>
      <c r="K69" s="8"/>
      <c r="N69" s="8"/>
      <c r="Q69" s="8"/>
    </row>
    <row r="70" spans="1:17" ht="12.75">
      <c r="A70" s="4" t="s">
        <v>63</v>
      </c>
      <c r="B70" s="1" t="s">
        <v>1</v>
      </c>
      <c r="C70" s="1"/>
      <c r="D70" s="4" t="s">
        <v>64</v>
      </c>
      <c r="E70" s="1" t="s">
        <v>1</v>
      </c>
      <c r="F70" s="1"/>
      <c r="G70" s="4" t="s">
        <v>65</v>
      </c>
      <c r="H70" s="1" t="s">
        <v>1</v>
      </c>
      <c r="I70" s="1"/>
      <c r="J70" s="4" t="s">
        <v>66</v>
      </c>
      <c r="K70" s="1" t="s">
        <v>1</v>
      </c>
      <c r="L70" s="1"/>
      <c r="M70" s="4" t="s">
        <v>67</v>
      </c>
      <c r="N70" s="1" t="s">
        <v>1</v>
      </c>
      <c r="O70" s="1"/>
      <c r="P70" s="4" t="s">
        <v>68</v>
      </c>
      <c r="Q70" s="1" t="s">
        <v>1</v>
      </c>
    </row>
    <row r="71" spans="1:17" ht="12.75">
      <c r="A71" t="s">
        <v>69</v>
      </c>
      <c r="B71" s="8">
        <f>B22/$G$49</f>
        <v>2</v>
      </c>
      <c r="D71" t="s">
        <v>70</v>
      </c>
      <c r="E71" s="8">
        <f>E22/$G$49</f>
        <v>1.1666666666666667</v>
      </c>
      <c r="G71" t="s">
        <v>71</v>
      </c>
      <c r="H71" s="8">
        <f>H22/$G$49</f>
        <v>1.5833333333333333</v>
      </c>
      <c r="J71" t="s">
        <v>72</v>
      </c>
      <c r="K71" s="8">
        <f>K22/$G$49</f>
        <v>3.0833333333333335</v>
      </c>
      <c r="M71" t="s">
        <v>73</v>
      </c>
      <c r="N71" s="8">
        <f>N22/$G$49</f>
        <v>4.125</v>
      </c>
      <c r="P71" t="s">
        <v>74</v>
      </c>
      <c r="Q71" s="8">
        <f>Q22/$G$49</f>
        <v>7.791666666666667</v>
      </c>
    </row>
    <row r="72" spans="1:17" ht="12.75">
      <c r="A72" t="s">
        <v>75</v>
      </c>
      <c r="B72" s="8">
        <f>B23/$G$49</f>
        <v>2.0833333333333335</v>
      </c>
      <c r="D72" t="s">
        <v>76</v>
      </c>
      <c r="E72" s="8">
        <f>E23/$G$49</f>
        <v>12.5</v>
      </c>
      <c r="G72" t="s">
        <v>77</v>
      </c>
      <c r="H72" s="8">
        <f>H23/$G$49</f>
        <v>20.25</v>
      </c>
      <c r="J72" t="s">
        <v>78</v>
      </c>
      <c r="K72" s="8">
        <f>K23/$G$49</f>
        <v>71.83333333333333</v>
      </c>
      <c r="M72" t="s">
        <v>79</v>
      </c>
      <c r="N72" s="8">
        <f>N23/$G$49</f>
        <v>69.75</v>
      </c>
      <c r="P72" t="s">
        <v>80</v>
      </c>
      <c r="Q72" s="8">
        <f>Q23/$G$49</f>
        <v>132.66666666666666</v>
      </c>
    </row>
    <row r="73" spans="1:17" ht="12.75">
      <c r="A73" t="s">
        <v>81</v>
      </c>
      <c r="B73" s="8">
        <f>B24/$G$49</f>
        <v>0</v>
      </c>
      <c r="E73" s="8"/>
      <c r="H73" s="8"/>
      <c r="K73" s="8"/>
      <c r="N73" s="8"/>
      <c r="Q73" s="8"/>
    </row>
    <row r="74" spans="2:17" ht="12.75">
      <c r="B74" s="8"/>
      <c r="E74" s="8"/>
      <c r="H74" s="8"/>
      <c r="K74" s="8"/>
      <c r="N74" s="8"/>
      <c r="Q74" s="8"/>
    </row>
    <row r="75" spans="1:17" ht="12.75">
      <c r="A75" s="4" t="s">
        <v>83</v>
      </c>
      <c r="B75" s="1" t="s">
        <v>1</v>
      </c>
      <c r="C75" s="1"/>
      <c r="D75" s="4" t="s">
        <v>84</v>
      </c>
      <c r="E75" s="1" t="s">
        <v>1</v>
      </c>
      <c r="F75" s="1"/>
      <c r="G75" s="4" t="s">
        <v>85</v>
      </c>
      <c r="H75" s="1" t="s">
        <v>1</v>
      </c>
      <c r="I75" s="1"/>
      <c r="J75" s="4" t="s">
        <v>86</v>
      </c>
      <c r="K75" s="1" t="s">
        <v>1</v>
      </c>
      <c r="L75" s="1"/>
      <c r="M75" s="4" t="s">
        <v>87</v>
      </c>
      <c r="N75" s="1" t="s">
        <v>1</v>
      </c>
      <c r="O75" s="1"/>
      <c r="P75" s="4" t="s">
        <v>88</v>
      </c>
      <c r="Q75" s="1" t="s">
        <v>1</v>
      </c>
    </row>
    <row r="76" spans="1:17" ht="12.75">
      <c r="A76" t="s">
        <v>89</v>
      </c>
      <c r="B76" s="8">
        <f>B27/$G$49</f>
        <v>2</v>
      </c>
      <c r="D76" t="s">
        <v>90</v>
      </c>
      <c r="E76" s="8">
        <f>E27/$G$49</f>
        <v>2.0833333333333335</v>
      </c>
      <c r="G76" t="s">
        <v>91</v>
      </c>
      <c r="H76" s="8">
        <f>H27/$G$49</f>
        <v>2.0833333333333335</v>
      </c>
      <c r="J76" t="s">
        <v>92</v>
      </c>
      <c r="K76" s="8">
        <f>K27/$G$49</f>
        <v>3.625</v>
      </c>
      <c r="M76" t="s">
        <v>93</v>
      </c>
      <c r="N76" s="8">
        <f>N27/$G$49</f>
        <v>4.125</v>
      </c>
      <c r="P76" t="s">
        <v>94</v>
      </c>
      <c r="Q76" s="8">
        <f>Q27/$G$49</f>
        <v>7.833333333333333</v>
      </c>
    </row>
    <row r="77" spans="1:17" ht="12.75">
      <c r="A77" t="s">
        <v>95</v>
      </c>
      <c r="B77" s="8">
        <f>B28/$G$49</f>
        <v>2</v>
      </c>
      <c r="D77" t="s">
        <v>96</v>
      </c>
      <c r="E77" s="8">
        <f>E28/$G$49</f>
        <v>361.4166666666667</v>
      </c>
      <c r="G77" t="s">
        <v>97</v>
      </c>
      <c r="H77" s="8">
        <f>H28/$G$49</f>
        <v>364.0416666666667</v>
      </c>
      <c r="J77" t="s">
        <v>98</v>
      </c>
      <c r="K77" s="8">
        <f>K28/$G$49</f>
        <v>679.625</v>
      </c>
      <c r="M77" t="s">
        <v>99</v>
      </c>
      <c r="N77" s="8">
        <f>N28/$G$49</f>
        <v>359.8333333333333</v>
      </c>
      <c r="P77" t="s">
        <v>100</v>
      </c>
      <c r="Q77" s="8">
        <f>Q28/$G$49</f>
        <v>333.25</v>
      </c>
    </row>
    <row r="78" spans="1:17" ht="12.75">
      <c r="A78" t="s">
        <v>101</v>
      </c>
      <c r="B78" s="8">
        <f>B29/$G$49</f>
        <v>86.95833333333333</v>
      </c>
      <c r="D78" t="s">
        <v>102</v>
      </c>
      <c r="E78" s="8">
        <f>E29/$G$49</f>
        <v>2.0833333333333335</v>
      </c>
      <c r="G78" t="s">
        <v>103</v>
      </c>
      <c r="H78" s="8">
        <f>H29/$G$49</f>
        <v>3.6666666666666665</v>
      </c>
      <c r="J78" t="s">
        <v>104</v>
      </c>
      <c r="K78" s="8">
        <f>K29/$G$49</f>
        <v>7.833333333333333</v>
      </c>
      <c r="M78" t="s">
        <v>105</v>
      </c>
      <c r="N78" s="8">
        <f>N29/$G$49</f>
        <v>0</v>
      </c>
      <c r="P78" t="s">
        <v>107</v>
      </c>
      <c r="Q78" s="8">
        <f>Q29/$G$49</f>
        <v>0</v>
      </c>
    </row>
    <row r="79" spans="1:17" ht="12.75">
      <c r="A79" t="s">
        <v>108</v>
      </c>
      <c r="B79" s="8">
        <f>B30/$G$49</f>
        <v>2</v>
      </c>
      <c r="D79" t="s">
        <v>109</v>
      </c>
      <c r="E79" s="8">
        <f>E30/$G$49</f>
        <v>3.1666666666666665</v>
      </c>
      <c r="G79" t="s">
        <v>110</v>
      </c>
      <c r="H79" s="8">
        <f>H30/$G$49</f>
        <v>3.0833333333333335</v>
      </c>
      <c r="J79" t="s">
        <v>111</v>
      </c>
      <c r="K79" s="8">
        <f>K30/$G$49</f>
        <v>3.0833333333333335</v>
      </c>
      <c r="M79" t="s">
        <v>112</v>
      </c>
      <c r="N79" s="8">
        <f>N30/$G$49</f>
        <v>0</v>
      </c>
      <c r="P79" t="s">
        <v>113</v>
      </c>
      <c r="Q79" s="8">
        <f>Q30/$G$49</f>
        <v>0</v>
      </c>
    </row>
    <row r="80" spans="1:17" ht="12.75">
      <c r="A80" t="s">
        <v>115</v>
      </c>
      <c r="B80" s="8">
        <f>B31/$G$49</f>
        <v>2</v>
      </c>
      <c r="E80" s="8"/>
      <c r="H80" s="8"/>
      <c r="K80" s="8"/>
      <c r="N80" s="8"/>
      <c r="Q80" s="8"/>
    </row>
    <row r="81" spans="1:17" ht="12.75">
      <c r="A81" t="s">
        <v>116</v>
      </c>
      <c r="B81" s="8">
        <f>B32/$G$49</f>
        <v>3.125</v>
      </c>
      <c r="E81" s="8"/>
      <c r="H81" s="8"/>
      <c r="K81" s="8"/>
      <c r="N81" s="8"/>
      <c r="Q81" s="8"/>
    </row>
    <row r="82" spans="2:17" ht="12.75">
      <c r="B82" s="8"/>
      <c r="E82" s="8"/>
      <c r="H82" s="8"/>
      <c r="K82" s="8"/>
      <c r="N82" s="8"/>
      <c r="Q82" s="8"/>
    </row>
    <row r="83" spans="1:17" ht="12.75">
      <c r="A83" s="4" t="s">
        <v>117</v>
      </c>
      <c r="B83" s="1" t="s">
        <v>1</v>
      </c>
      <c r="C83" s="1"/>
      <c r="D83" s="4" t="s">
        <v>118</v>
      </c>
      <c r="E83" s="1" t="s">
        <v>1</v>
      </c>
      <c r="F83" s="1"/>
      <c r="G83" s="4" t="s">
        <v>119</v>
      </c>
      <c r="H83" s="1" t="s">
        <v>1</v>
      </c>
      <c r="I83" s="1"/>
      <c r="J83" s="4" t="s">
        <v>120</v>
      </c>
      <c r="K83" s="1" t="s">
        <v>1</v>
      </c>
      <c r="L83" s="1"/>
      <c r="M83" s="4" t="s">
        <v>121</v>
      </c>
      <c r="N83" s="1" t="s">
        <v>1</v>
      </c>
      <c r="O83" s="1"/>
      <c r="P83" s="4" t="s">
        <v>122</v>
      </c>
      <c r="Q83" s="1" t="s">
        <v>1</v>
      </c>
    </row>
    <row r="84" spans="1:17" ht="12.75">
      <c r="A84" t="s">
        <v>123</v>
      </c>
      <c r="B84" s="8">
        <f>B35/$G$49</f>
        <v>415.125</v>
      </c>
      <c r="D84" t="s">
        <v>124</v>
      </c>
      <c r="E84" s="8">
        <f>E35/$G$49</f>
        <v>542.25</v>
      </c>
      <c r="G84" t="s">
        <v>125</v>
      </c>
      <c r="H84" s="8">
        <f>H35/$G$49</f>
        <v>812</v>
      </c>
      <c r="J84" t="s">
        <v>126</v>
      </c>
      <c r="K84" s="8">
        <f>K35/$G$49</f>
        <v>993.2083333333334</v>
      </c>
      <c r="M84" t="s">
        <v>127</v>
      </c>
      <c r="N84" s="8">
        <f>N35/$G$49</f>
        <v>815.5833333333334</v>
      </c>
      <c r="P84" t="s">
        <v>128</v>
      </c>
      <c r="Q84" s="8">
        <f>Q35/$G$49</f>
        <v>845.7916666666666</v>
      </c>
    </row>
    <row r="85" spans="1:17" ht="12.75">
      <c r="A85" t="s">
        <v>129</v>
      </c>
      <c r="B85" s="8">
        <f>B36/$G$49</f>
        <v>397.9166666666667</v>
      </c>
      <c r="D85" t="s">
        <v>130</v>
      </c>
      <c r="E85" s="8">
        <f>E36/$G$49</f>
        <v>576</v>
      </c>
      <c r="G85" t="s">
        <v>131</v>
      </c>
      <c r="H85" s="8">
        <f>H36/$G$49</f>
        <v>791.0833333333334</v>
      </c>
      <c r="J85" t="s">
        <v>132</v>
      </c>
      <c r="K85" s="8">
        <f>K36/$G$49</f>
        <v>1245.75</v>
      </c>
      <c r="M85" t="s">
        <v>133</v>
      </c>
      <c r="N85" s="8">
        <f>N36/$G$49</f>
        <v>815.0833333333334</v>
      </c>
      <c r="P85" t="s">
        <v>134</v>
      </c>
      <c r="Q85" s="8">
        <f>Q36/$G$49</f>
        <v>859.3333333333334</v>
      </c>
    </row>
    <row r="86" spans="1:17" ht="12.75">
      <c r="A86" t="s">
        <v>135</v>
      </c>
      <c r="B86" s="8">
        <f>B37/$G$49</f>
        <v>290.0833333333333</v>
      </c>
      <c r="E86" s="8"/>
      <c r="H86" s="8"/>
      <c r="K86" s="8"/>
      <c r="N86" s="8"/>
      <c r="Q86" s="8"/>
    </row>
    <row r="87" spans="2:17" ht="12.75">
      <c r="B87" s="8"/>
      <c r="E87" s="8"/>
      <c r="H87" s="8"/>
      <c r="K87" s="8"/>
      <c r="N87" s="8"/>
      <c r="Q87" s="8"/>
    </row>
    <row r="88" spans="1:17" ht="12.75">
      <c r="A88" s="4" t="s">
        <v>136</v>
      </c>
      <c r="B88" s="1" t="s">
        <v>1</v>
      </c>
      <c r="C88" s="1"/>
      <c r="D88" s="4" t="s">
        <v>137</v>
      </c>
      <c r="E88" s="1" t="s">
        <v>1</v>
      </c>
      <c r="F88" s="1"/>
      <c r="G88" s="4" t="s">
        <v>138</v>
      </c>
      <c r="H88" s="1" t="s">
        <v>1</v>
      </c>
      <c r="I88" s="1"/>
      <c r="J88" s="4" t="s">
        <v>139</v>
      </c>
      <c r="K88" s="1" t="s">
        <v>1</v>
      </c>
      <c r="L88" s="1"/>
      <c r="M88" s="4" t="s">
        <v>140</v>
      </c>
      <c r="N88" s="1" t="s">
        <v>1</v>
      </c>
      <c r="O88" s="1"/>
      <c r="P88" s="4" t="s">
        <v>141</v>
      </c>
      <c r="Q88" s="1" t="s">
        <v>1</v>
      </c>
    </row>
    <row r="89" spans="1:17" ht="12.75">
      <c r="A89" t="s">
        <v>142</v>
      </c>
      <c r="B89" s="8">
        <f>B40/$G$49</f>
        <v>379.625</v>
      </c>
      <c r="D89" t="s">
        <v>143</v>
      </c>
      <c r="E89" s="8">
        <f>E40/$G$49</f>
        <v>507.25</v>
      </c>
      <c r="G89" t="s">
        <v>144</v>
      </c>
      <c r="H89" s="8">
        <f>H40/$G$49</f>
        <v>846.8333333333334</v>
      </c>
      <c r="J89" t="s">
        <v>145</v>
      </c>
      <c r="K89" s="8">
        <f>K40/$G$49</f>
        <v>1025.4583333333333</v>
      </c>
      <c r="M89" t="s">
        <v>146</v>
      </c>
      <c r="N89" s="8">
        <f>N40/$G$49</f>
        <v>846.2916666666666</v>
      </c>
      <c r="P89" t="s">
        <v>147</v>
      </c>
      <c r="Q89" s="8">
        <f>Q40/$G$49</f>
        <v>823.4166666666666</v>
      </c>
    </row>
    <row r="90" spans="1:17" ht="12.75">
      <c r="A90" t="s">
        <v>148</v>
      </c>
      <c r="B90" s="8">
        <f>B41/$G$49</f>
        <v>363.5</v>
      </c>
      <c r="D90" t="s">
        <v>149</v>
      </c>
      <c r="E90" s="8">
        <f>E41/$G$49</f>
        <v>538.5</v>
      </c>
      <c r="G90" t="s">
        <v>150</v>
      </c>
      <c r="H90" s="8">
        <f>H41/$G$49</f>
        <v>826.5416666666666</v>
      </c>
      <c r="J90" t="s">
        <v>151</v>
      </c>
      <c r="K90" s="8">
        <f>K41/$G$49</f>
        <v>1275.9583333333333</v>
      </c>
      <c r="M90" t="s">
        <v>152</v>
      </c>
      <c r="N90" s="8">
        <f>N41/$G$49</f>
        <v>845.7083333333334</v>
      </c>
      <c r="P90" t="s">
        <v>153</v>
      </c>
      <c r="Q90" s="8">
        <f>Q41/$G$49</f>
        <v>833.7916666666666</v>
      </c>
    </row>
    <row r="91" spans="1:2" ht="12.75">
      <c r="A91" t="s">
        <v>154</v>
      </c>
      <c r="B91" s="8">
        <f>B42/$G$49</f>
        <v>247.33333333333334</v>
      </c>
    </row>
    <row r="98" spans="5:10" ht="12.75">
      <c r="E98" s="7" t="s">
        <v>157</v>
      </c>
      <c r="F98" s="7"/>
      <c r="G98" s="7"/>
      <c r="H98" s="7"/>
      <c r="I98" s="7"/>
      <c r="J98" s="7"/>
    </row>
    <row r="100" spans="1:8" ht="12.75">
      <c r="A100" s="1" t="s">
        <v>0</v>
      </c>
      <c r="B100" s="1" t="s">
        <v>1</v>
      </c>
      <c r="G100">
        <v>60</v>
      </c>
      <c r="H100" t="s">
        <v>158</v>
      </c>
    </row>
    <row r="101" spans="1:2" ht="12.75">
      <c r="A101" t="s">
        <v>2</v>
      </c>
      <c r="B101">
        <v>63</v>
      </c>
    </row>
    <row r="102" spans="1:7" ht="12.75">
      <c r="A102" t="s">
        <v>3</v>
      </c>
      <c r="B102">
        <v>63</v>
      </c>
      <c r="D102" s="2" t="s">
        <v>4</v>
      </c>
      <c r="E102" s="2"/>
      <c r="F102" s="2"/>
      <c r="G102" s="2"/>
    </row>
    <row r="103" spans="1:2" ht="12.75">
      <c r="A103" t="s">
        <v>5</v>
      </c>
      <c r="B103">
        <v>23</v>
      </c>
    </row>
    <row r="104" ht="12.75">
      <c r="B104" s="3"/>
    </row>
    <row r="105" spans="1:17" ht="12.75">
      <c r="A105" s="4" t="s">
        <v>6</v>
      </c>
      <c r="B105" s="1" t="s">
        <v>1</v>
      </c>
      <c r="C105" s="1"/>
      <c r="D105" s="4" t="s">
        <v>7</v>
      </c>
      <c r="E105" s="1" t="s">
        <v>1</v>
      </c>
      <c r="F105" s="1"/>
      <c r="G105" s="4" t="s">
        <v>8</v>
      </c>
      <c r="H105" s="1" t="s">
        <v>1</v>
      </c>
      <c r="I105" s="1"/>
      <c r="J105" s="4" t="s">
        <v>9</v>
      </c>
      <c r="K105" s="1" t="s">
        <v>1</v>
      </c>
      <c r="L105" s="1"/>
      <c r="M105" s="4" t="s">
        <v>10</v>
      </c>
      <c r="N105" s="1" t="s">
        <v>1</v>
      </c>
      <c r="O105" s="1"/>
      <c r="P105" s="4" t="s">
        <v>11</v>
      </c>
      <c r="Q105" s="1" t="s">
        <v>1</v>
      </c>
    </row>
    <row r="106" spans="1:17" ht="12.75">
      <c r="A106" t="s">
        <v>12</v>
      </c>
      <c r="B106" s="3">
        <f>B7/$G$100</f>
        <v>0.8333333333333334</v>
      </c>
      <c r="C106" s="3"/>
      <c r="D106" s="3" t="s">
        <v>13</v>
      </c>
      <c r="E106" s="3">
        <f>E7/$G$100</f>
        <v>0.4166666666666667</v>
      </c>
      <c r="F106" s="3"/>
      <c r="G106" s="3" t="s">
        <v>14</v>
      </c>
      <c r="H106" s="3">
        <f>H7/$G$100</f>
        <v>0.6333333333333333</v>
      </c>
      <c r="I106" s="3"/>
      <c r="J106" s="3" t="s">
        <v>15</v>
      </c>
      <c r="K106" s="3">
        <f>K7/$G$100</f>
        <v>3.1</v>
      </c>
      <c r="L106" s="3"/>
      <c r="M106" s="3" t="s">
        <v>16</v>
      </c>
      <c r="N106" s="3">
        <f>N7/$G$100</f>
        <v>1.6666666666666667</v>
      </c>
      <c r="O106" s="3"/>
      <c r="P106" s="3" t="s">
        <v>17</v>
      </c>
      <c r="Q106" s="3">
        <f>Q7/$G$100</f>
        <v>3.316666666666667</v>
      </c>
    </row>
    <row r="107" spans="1:17" ht="12.75">
      <c r="A107" t="s">
        <v>18</v>
      </c>
      <c r="B107" s="3">
        <f>B8/$G$100</f>
        <v>0.8333333333333334</v>
      </c>
      <c r="D107" t="s">
        <v>19</v>
      </c>
      <c r="E107" s="3">
        <f>E8/$G$100</f>
        <v>1.0333333333333334</v>
      </c>
      <c r="G107" t="s">
        <v>20</v>
      </c>
      <c r="H107" s="3">
        <f>H8/$G$100</f>
        <v>1.0666666666666667</v>
      </c>
      <c r="J107" t="s">
        <v>21</v>
      </c>
      <c r="K107" s="3">
        <f>K8/$G$100</f>
        <v>2.5</v>
      </c>
      <c r="M107" t="s">
        <v>22</v>
      </c>
      <c r="N107" s="3">
        <f>N8/$G$100</f>
        <v>15</v>
      </c>
      <c r="P107" t="s">
        <v>23</v>
      </c>
      <c r="Q107" s="3">
        <f>Q8/$G$100</f>
        <v>26</v>
      </c>
    </row>
    <row r="108" spans="1:17" ht="12.75">
      <c r="A108" t="s">
        <v>24</v>
      </c>
      <c r="B108" s="3">
        <f>B9/$G$100</f>
        <v>1.8666666666666667</v>
      </c>
      <c r="E108" s="3"/>
      <c r="H108" s="3"/>
      <c r="K108" s="3"/>
      <c r="N108" s="3"/>
      <c r="Q108" s="3"/>
    </row>
    <row r="109" spans="2:17" ht="12.75">
      <c r="B109" s="3"/>
      <c r="E109" s="3"/>
      <c r="H109" s="3"/>
      <c r="K109" s="3"/>
      <c r="N109" s="3"/>
      <c r="Q109" s="3"/>
    </row>
    <row r="110" spans="1:17" ht="12.75">
      <c r="A110" s="4" t="s">
        <v>25</v>
      </c>
      <c r="B110" s="1" t="s">
        <v>1</v>
      </c>
      <c r="C110" s="1"/>
      <c r="D110" s="4" t="s">
        <v>26</v>
      </c>
      <c r="E110" s="1" t="s">
        <v>1</v>
      </c>
      <c r="F110" s="1"/>
      <c r="G110" s="4" t="s">
        <v>27</v>
      </c>
      <c r="H110" s="1" t="s">
        <v>1</v>
      </c>
      <c r="I110" s="1"/>
      <c r="J110" s="4" t="s">
        <v>28</v>
      </c>
      <c r="K110" s="1" t="s">
        <v>1</v>
      </c>
      <c r="L110" s="1"/>
      <c r="M110" s="4" t="s">
        <v>29</v>
      </c>
      <c r="N110" s="1" t="s">
        <v>1</v>
      </c>
      <c r="O110" s="1"/>
      <c r="P110" s="4" t="s">
        <v>30</v>
      </c>
      <c r="Q110" s="1" t="s">
        <v>1</v>
      </c>
    </row>
    <row r="111" spans="1:17" ht="12.75">
      <c r="A111" t="s">
        <v>31</v>
      </c>
      <c r="B111" s="3">
        <f>B12/$G$100</f>
        <v>0.8333333333333334</v>
      </c>
      <c r="D111" t="s">
        <v>32</v>
      </c>
      <c r="E111" s="3">
        <f>E12/$G$100</f>
        <v>0.8333333333333334</v>
      </c>
      <c r="G111" t="s">
        <v>33</v>
      </c>
      <c r="H111" s="3">
        <f>H12/$G$100</f>
        <v>0.43333333333333335</v>
      </c>
      <c r="J111" t="s">
        <v>34</v>
      </c>
      <c r="K111" s="3">
        <f>K12/$G$100</f>
        <v>1.4666666666666666</v>
      </c>
      <c r="M111" t="s">
        <v>35</v>
      </c>
      <c r="N111" s="3">
        <f>N12/$G$100</f>
        <v>2.066666666666667</v>
      </c>
      <c r="P111" t="s">
        <v>36</v>
      </c>
      <c r="Q111" s="3">
        <f>Q12/$G$100</f>
        <v>3.316666666666667</v>
      </c>
    </row>
    <row r="112" spans="1:17" ht="12.75">
      <c r="A112" t="s">
        <v>37</v>
      </c>
      <c r="B112" s="3">
        <f>B13/$G$100</f>
        <v>0.8333333333333334</v>
      </c>
      <c r="D112" t="s">
        <v>38</v>
      </c>
      <c r="E112" s="3">
        <f>E13/$G$100</f>
        <v>1.6666666666666667</v>
      </c>
      <c r="G112" t="s">
        <v>39</v>
      </c>
      <c r="H112" s="3">
        <f>H13/$G$100</f>
        <v>1</v>
      </c>
      <c r="J112" t="s">
        <v>40</v>
      </c>
      <c r="K112" s="3">
        <f>K13/$G$100</f>
        <v>3.3333333333333335</v>
      </c>
      <c r="M112" t="s">
        <v>41</v>
      </c>
      <c r="N112" s="3">
        <f>N13/$G$100</f>
        <v>17.066666666666666</v>
      </c>
      <c r="P112" t="s">
        <v>42</v>
      </c>
      <c r="Q112" s="3">
        <f>Q13/$G$100</f>
        <v>20.6</v>
      </c>
    </row>
    <row r="113" spans="1:17" ht="12.75">
      <c r="A113" t="s">
        <v>43</v>
      </c>
      <c r="B113" s="3">
        <f>B14/$G$100</f>
        <v>1.65</v>
      </c>
      <c r="E113" s="3"/>
      <c r="H113" s="3"/>
      <c r="K113" s="3"/>
      <c r="N113" s="3"/>
      <c r="Q113" s="3"/>
    </row>
    <row r="114" spans="2:17" ht="12.75">
      <c r="B114" s="3"/>
      <c r="E114" s="3"/>
      <c r="H114" s="3"/>
      <c r="K114" s="3"/>
      <c r="N114" s="3"/>
      <c r="Q114" s="3"/>
    </row>
    <row r="115" spans="1:17" ht="12.75">
      <c r="A115" s="4" t="s">
        <v>44</v>
      </c>
      <c r="B115" s="1" t="s">
        <v>1</v>
      </c>
      <c r="C115" s="1"/>
      <c r="D115" s="4" t="s">
        <v>45</v>
      </c>
      <c r="E115" s="1" t="s">
        <v>1</v>
      </c>
      <c r="F115" s="1"/>
      <c r="G115" s="4" t="s">
        <v>46</v>
      </c>
      <c r="H115" s="1" t="s">
        <v>1</v>
      </c>
      <c r="I115" s="1"/>
      <c r="J115" s="4" t="s">
        <v>47</v>
      </c>
      <c r="K115" s="1" t="s">
        <v>1</v>
      </c>
      <c r="L115" s="1"/>
      <c r="M115" s="4" t="s">
        <v>48</v>
      </c>
      <c r="N115" s="1" t="s">
        <v>1</v>
      </c>
      <c r="O115" s="1"/>
      <c r="P115" s="4" t="s">
        <v>49</v>
      </c>
      <c r="Q115" s="1" t="s">
        <v>1</v>
      </c>
    </row>
    <row r="116" spans="1:17" ht="12.75">
      <c r="A116" t="s">
        <v>50</v>
      </c>
      <c r="B116" s="3">
        <f>B17/$G$100</f>
        <v>0.8166666666666667</v>
      </c>
      <c r="D116" t="s">
        <v>51</v>
      </c>
      <c r="E116" s="3">
        <f>E17/$G$100</f>
        <v>0.4</v>
      </c>
      <c r="G116" t="s">
        <v>52</v>
      </c>
      <c r="H116" s="3">
        <f>H17/$G$100</f>
        <v>0.6333333333333333</v>
      </c>
      <c r="J116" t="s">
        <v>53</v>
      </c>
      <c r="K116" s="3">
        <f>K17/$G$100</f>
        <v>1.2333333333333334</v>
      </c>
      <c r="M116" t="s">
        <v>54</v>
      </c>
      <c r="N116" s="3">
        <f>N17/$G$100</f>
        <v>2.066666666666667</v>
      </c>
      <c r="P116" t="s">
        <v>55</v>
      </c>
      <c r="Q116" s="3">
        <f>Q17/$G$100</f>
        <v>3.1333333333333333</v>
      </c>
    </row>
    <row r="117" spans="1:17" ht="12.75">
      <c r="A117" t="s">
        <v>56</v>
      </c>
      <c r="B117" s="3">
        <f>B18/$G$100</f>
        <v>0.8</v>
      </c>
      <c r="D117" t="s">
        <v>57</v>
      </c>
      <c r="E117" s="3">
        <f>E18/$G$100</f>
        <v>1.4666666666666666</v>
      </c>
      <c r="G117" t="s">
        <v>58</v>
      </c>
      <c r="H117" s="3">
        <f>H18/$G$100</f>
        <v>1.4333333333333333</v>
      </c>
      <c r="J117" t="s">
        <v>59</v>
      </c>
      <c r="K117" s="3">
        <f>K18/$G$100</f>
        <v>6.633333333333334</v>
      </c>
      <c r="M117" t="s">
        <v>60</v>
      </c>
      <c r="N117" s="3">
        <f>N18/$G$100</f>
        <v>12.266666666666667</v>
      </c>
      <c r="P117" t="s">
        <v>61</v>
      </c>
      <c r="Q117" s="3">
        <f>Q18/$G$100</f>
        <v>23.966666666666665</v>
      </c>
    </row>
    <row r="118" spans="1:17" ht="12.75">
      <c r="A118" t="s">
        <v>62</v>
      </c>
      <c r="B118" s="3">
        <f>B19/$G$100</f>
        <v>2.283333333333333</v>
      </c>
      <c r="E118" s="3"/>
      <c r="H118" s="3"/>
      <c r="K118" s="3"/>
      <c r="N118" s="3"/>
      <c r="Q118" s="3"/>
    </row>
    <row r="119" spans="2:17" ht="12.75">
      <c r="B119" s="3"/>
      <c r="E119" s="3"/>
      <c r="H119" s="3"/>
      <c r="K119" s="3"/>
      <c r="N119" s="3"/>
      <c r="Q119" s="3"/>
    </row>
    <row r="120" spans="1:17" ht="12.75">
      <c r="A120" s="4" t="s">
        <v>63</v>
      </c>
      <c r="B120" s="1" t="s">
        <v>1</v>
      </c>
      <c r="C120" s="1"/>
      <c r="D120" s="4" t="s">
        <v>64</v>
      </c>
      <c r="E120" s="1" t="s">
        <v>1</v>
      </c>
      <c r="F120" s="1"/>
      <c r="G120" s="4" t="s">
        <v>65</v>
      </c>
      <c r="H120" s="1" t="s">
        <v>1</v>
      </c>
      <c r="I120" s="1"/>
      <c r="J120" s="4" t="s">
        <v>66</v>
      </c>
      <c r="K120" s="1" t="s">
        <v>1</v>
      </c>
      <c r="L120" s="1"/>
      <c r="M120" s="4" t="s">
        <v>67</v>
      </c>
      <c r="N120" s="1" t="s">
        <v>1</v>
      </c>
      <c r="O120" s="1"/>
      <c r="P120" s="4" t="s">
        <v>68</v>
      </c>
      <c r="Q120" s="1" t="s">
        <v>1</v>
      </c>
    </row>
    <row r="121" spans="1:17" ht="12.75">
      <c r="A121" t="s">
        <v>69</v>
      </c>
      <c r="B121" s="3">
        <f>B22/$G$100</f>
        <v>0.8</v>
      </c>
      <c r="D121" t="s">
        <v>70</v>
      </c>
      <c r="E121" s="3">
        <f>E22/$G$100</f>
        <v>0.4666666666666667</v>
      </c>
      <c r="G121" t="s">
        <v>71</v>
      </c>
      <c r="H121" s="3">
        <f>H22/$G$100</f>
        <v>0.6333333333333333</v>
      </c>
      <c r="J121" t="s">
        <v>72</v>
      </c>
      <c r="K121" s="3">
        <f>K22/$G$100</f>
        <v>1.2333333333333334</v>
      </c>
      <c r="M121" t="s">
        <v>73</v>
      </c>
      <c r="N121" s="3">
        <f>N22/$G$100</f>
        <v>1.65</v>
      </c>
      <c r="P121" t="s">
        <v>74</v>
      </c>
      <c r="Q121" s="3">
        <f>Q22/$G$100</f>
        <v>3.1166666666666667</v>
      </c>
    </row>
    <row r="122" spans="1:17" ht="12.75">
      <c r="A122" t="s">
        <v>75</v>
      </c>
      <c r="B122" s="3">
        <f>B23/$G$100</f>
        <v>0.8333333333333334</v>
      </c>
      <c r="D122" t="s">
        <v>76</v>
      </c>
      <c r="E122" s="3">
        <f>E23/$G$100</f>
        <v>5</v>
      </c>
      <c r="G122" t="s">
        <v>77</v>
      </c>
      <c r="H122" s="3">
        <f>H23/$G$100</f>
        <v>8.1</v>
      </c>
      <c r="J122" t="s">
        <v>78</v>
      </c>
      <c r="K122" s="3">
        <f>K23/$G$100</f>
        <v>28.733333333333334</v>
      </c>
      <c r="M122" t="s">
        <v>79</v>
      </c>
      <c r="N122" s="3">
        <f>N23/$G$100</f>
        <v>27.9</v>
      </c>
      <c r="P122" t="s">
        <v>80</v>
      </c>
      <c r="Q122" s="3">
        <f>Q23/$G$100</f>
        <v>53.06666666666667</v>
      </c>
    </row>
    <row r="123" spans="1:17" ht="12.75">
      <c r="A123" t="s">
        <v>81</v>
      </c>
      <c r="B123" s="3">
        <f>B24/$G$100</f>
        <v>0</v>
      </c>
      <c r="E123" s="3"/>
      <c r="H123" s="3"/>
      <c r="K123" s="3"/>
      <c r="N123" s="3"/>
      <c r="Q123" s="3"/>
    </row>
    <row r="124" spans="2:17" ht="12.75">
      <c r="B124" s="3"/>
      <c r="E124" s="3"/>
      <c r="H124" s="3"/>
      <c r="K124" s="3"/>
      <c r="N124" s="3"/>
      <c r="Q124" s="3"/>
    </row>
    <row r="125" spans="1:17" ht="12.75">
      <c r="A125" s="4" t="s">
        <v>83</v>
      </c>
      <c r="B125" s="1" t="s">
        <v>1</v>
      </c>
      <c r="C125" s="1"/>
      <c r="D125" s="4" t="s">
        <v>84</v>
      </c>
      <c r="E125" s="1" t="s">
        <v>1</v>
      </c>
      <c r="F125" s="1"/>
      <c r="G125" s="4" t="s">
        <v>85</v>
      </c>
      <c r="H125" s="1" t="s">
        <v>1</v>
      </c>
      <c r="I125" s="1"/>
      <c r="J125" s="4" t="s">
        <v>86</v>
      </c>
      <c r="K125" s="1" t="s">
        <v>1</v>
      </c>
      <c r="L125" s="1"/>
      <c r="M125" s="4" t="s">
        <v>87</v>
      </c>
      <c r="N125" s="1" t="s">
        <v>1</v>
      </c>
      <c r="O125" s="1"/>
      <c r="P125" s="4" t="s">
        <v>88</v>
      </c>
      <c r="Q125" s="1" t="s">
        <v>1</v>
      </c>
    </row>
    <row r="126" spans="1:17" ht="12.75">
      <c r="A126" t="s">
        <v>89</v>
      </c>
      <c r="B126" s="3">
        <f>B27/$G$100</f>
        <v>0.8</v>
      </c>
      <c r="D126" t="s">
        <v>90</v>
      </c>
      <c r="E126" s="3">
        <f>E27/$G$100</f>
        <v>0.8333333333333334</v>
      </c>
      <c r="G126" t="s">
        <v>91</v>
      </c>
      <c r="H126" s="3">
        <f>H27/$G$100</f>
        <v>0.8333333333333334</v>
      </c>
      <c r="J126" t="s">
        <v>92</v>
      </c>
      <c r="K126" s="3">
        <f>K27/$G$100</f>
        <v>1.45</v>
      </c>
      <c r="M126" t="s">
        <v>93</v>
      </c>
      <c r="N126" s="3">
        <f>N27/$G$100</f>
        <v>1.65</v>
      </c>
      <c r="P126" t="s">
        <v>94</v>
      </c>
      <c r="Q126" s="3">
        <f>Q27/$G$100</f>
        <v>3.1333333333333333</v>
      </c>
    </row>
    <row r="127" spans="1:17" ht="12.75">
      <c r="A127" t="s">
        <v>95</v>
      </c>
      <c r="B127" s="3">
        <f>B28/$G$100</f>
        <v>0.8</v>
      </c>
      <c r="D127" t="s">
        <v>96</v>
      </c>
      <c r="E127" s="3">
        <f>E28/$G$100</f>
        <v>144.56666666666666</v>
      </c>
      <c r="G127" t="s">
        <v>97</v>
      </c>
      <c r="H127" s="3">
        <f>H28/$G$100</f>
        <v>145.61666666666667</v>
      </c>
      <c r="J127" t="s">
        <v>98</v>
      </c>
      <c r="K127" s="3">
        <f>K28/$G$100</f>
        <v>271.85</v>
      </c>
      <c r="M127" t="s">
        <v>99</v>
      </c>
      <c r="N127" s="3">
        <f>N28/$G$100</f>
        <v>143.93333333333334</v>
      </c>
      <c r="P127" t="s">
        <v>100</v>
      </c>
      <c r="Q127" s="3">
        <f>Q28/$G$100</f>
        <v>133.3</v>
      </c>
    </row>
    <row r="128" spans="1:17" ht="12.75">
      <c r="A128" t="s">
        <v>101</v>
      </c>
      <c r="B128" s="3">
        <f>B29/$G$100</f>
        <v>34.78333333333333</v>
      </c>
      <c r="D128" t="s">
        <v>102</v>
      </c>
      <c r="E128" s="3">
        <f>E29/$G$100</f>
        <v>0.8333333333333334</v>
      </c>
      <c r="G128" t="s">
        <v>103</v>
      </c>
      <c r="H128" s="3">
        <f>H29/$G$100</f>
        <v>1.4666666666666666</v>
      </c>
      <c r="J128" t="s">
        <v>104</v>
      </c>
      <c r="K128" s="3">
        <f>K29/$G$100</f>
        <v>3.1333333333333333</v>
      </c>
      <c r="M128" t="s">
        <v>105</v>
      </c>
      <c r="N128" s="3">
        <f>N29/$G$100</f>
        <v>0</v>
      </c>
      <c r="P128" t="s">
        <v>107</v>
      </c>
      <c r="Q128" s="3">
        <f>Q29/$G$100</f>
        <v>0</v>
      </c>
    </row>
    <row r="129" spans="1:17" ht="12.75">
      <c r="A129" t="s">
        <v>108</v>
      </c>
      <c r="B129" s="3">
        <f>B30/$G$100</f>
        <v>0.8</v>
      </c>
      <c r="D129" t="s">
        <v>109</v>
      </c>
      <c r="E129" s="3">
        <f>E30/$G$100</f>
        <v>1.2666666666666666</v>
      </c>
      <c r="G129" t="s">
        <v>110</v>
      </c>
      <c r="H129" s="3">
        <f>H30/$G$100</f>
        <v>1.2333333333333334</v>
      </c>
      <c r="J129" t="s">
        <v>111</v>
      </c>
      <c r="K129" s="3">
        <f>K30/$G$100</f>
        <v>1.2333333333333334</v>
      </c>
      <c r="M129" t="s">
        <v>112</v>
      </c>
      <c r="N129" s="3">
        <f>N30/$G$100</f>
        <v>0</v>
      </c>
      <c r="P129" t="s">
        <v>113</v>
      </c>
      <c r="Q129" s="3">
        <f>Q30/$G$100</f>
        <v>0</v>
      </c>
    </row>
    <row r="130" spans="1:17" ht="12.75">
      <c r="A130" t="s">
        <v>115</v>
      </c>
      <c r="B130" s="3">
        <f>B31/$G$100</f>
        <v>0.8</v>
      </c>
      <c r="E130" s="3"/>
      <c r="H130" s="3"/>
      <c r="K130" s="3"/>
      <c r="N130" s="3"/>
      <c r="Q130" s="3"/>
    </row>
    <row r="131" spans="1:17" ht="12.75">
      <c r="A131" t="s">
        <v>116</v>
      </c>
      <c r="B131" s="3">
        <f>B32/$G$100</f>
        <v>1.25</v>
      </c>
      <c r="E131" s="3"/>
      <c r="H131" s="3"/>
      <c r="K131" s="3"/>
      <c r="N131" s="3"/>
      <c r="Q131" s="3"/>
    </row>
    <row r="132" spans="2:17" ht="12.75">
      <c r="B132" s="3"/>
      <c r="E132" s="3"/>
      <c r="H132" s="3"/>
      <c r="K132" s="3"/>
      <c r="N132" s="3"/>
      <c r="Q132" s="3"/>
    </row>
    <row r="133" spans="1:17" ht="12.75">
      <c r="A133" s="4" t="s">
        <v>117</v>
      </c>
      <c r="B133" s="1" t="s">
        <v>1</v>
      </c>
      <c r="C133" s="1"/>
      <c r="D133" s="4" t="s">
        <v>118</v>
      </c>
      <c r="E133" s="1" t="s">
        <v>1</v>
      </c>
      <c r="F133" s="1"/>
      <c r="G133" s="4" t="s">
        <v>119</v>
      </c>
      <c r="H133" s="1" t="s">
        <v>1</v>
      </c>
      <c r="I133" s="1"/>
      <c r="J133" s="4" t="s">
        <v>120</v>
      </c>
      <c r="K133" s="1" t="s">
        <v>1</v>
      </c>
      <c r="L133" s="1"/>
      <c r="M133" s="4" t="s">
        <v>121</v>
      </c>
      <c r="N133" s="1" t="s">
        <v>1</v>
      </c>
      <c r="O133" s="1"/>
      <c r="P133" s="4" t="s">
        <v>122</v>
      </c>
      <c r="Q133" s="1" t="s">
        <v>1</v>
      </c>
    </row>
    <row r="134" spans="1:17" ht="12.75">
      <c r="A134" t="s">
        <v>123</v>
      </c>
      <c r="B134" s="3">
        <f>B35/$G$100</f>
        <v>166.05</v>
      </c>
      <c r="D134" t="s">
        <v>124</v>
      </c>
      <c r="E134" s="3">
        <f>E35/$G$100</f>
        <v>216.9</v>
      </c>
      <c r="G134" t="s">
        <v>125</v>
      </c>
      <c r="H134" s="3">
        <f>H35/$G$100</f>
        <v>324.8</v>
      </c>
      <c r="J134" t="s">
        <v>126</v>
      </c>
      <c r="K134" s="3">
        <f>K35/$G$100</f>
        <v>397.28333333333336</v>
      </c>
      <c r="M134" t="s">
        <v>127</v>
      </c>
      <c r="N134" s="3">
        <f>N35/$G$100</f>
        <v>326.23333333333335</v>
      </c>
      <c r="P134" t="s">
        <v>128</v>
      </c>
      <c r="Q134" s="3">
        <f>Q35/$G$100</f>
        <v>338.31666666666666</v>
      </c>
    </row>
    <row r="135" spans="1:17" ht="12.75">
      <c r="A135" t="s">
        <v>129</v>
      </c>
      <c r="B135" s="3">
        <f>B36/$G$100</f>
        <v>159.16666666666666</v>
      </c>
      <c r="D135" t="s">
        <v>130</v>
      </c>
      <c r="E135" s="3">
        <f>E36/$G$100</f>
        <v>230.4</v>
      </c>
      <c r="G135" t="s">
        <v>131</v>
      </c>
      <c r="H135" s="3">
        <f>H36/$G$100</f>
        <v>316.43333333333334</v>
      </c>
      <c r="J135" t="s">
        <v>132</v>
      </c>
      <c r="K135" s="3">
        <f>K36/$G$100</f>
        <v>498.3</v>
      </c>
      <c r="M135" t="s">
        <v>133</v>
      </c>
      <c r="N135" s="3">
        <f>N36/$G$100</f>
        <v>326.03333333333336</v>
      </c>
      <c r="P135" t="s">
        <v>134</v>
      </c>
      <c r="Q135" s="3">
        <f>Q36/$G$100</f>
        <v>343.73333333333335</v>
      </c>
    </row>
    <row r="136" spans="1:17" ht="12.75">
      <c r="A136" t="s">
        <v>135</v>
      </c>
      <c r="B136" s="3">
        <f>B37/$G$100</f>
        <v>116.03333333333333</v>
      </c>
      <c r="E136" s="3"/>
      <c r="H136" s="3"/>
      <c r="K136" s="3"/>
      <c r="N136" s="3"/>
      <c r="Q136" s="3"/>
    </row>
    <row r="137" spans="2:17" ht="12.75">
      <c r="B137" s="3"/>
      <c r="E137" s="3"/>
      <c r="H137" s="3"/>
      <c r="K137" s="3"/>
      <c r="N137" s="3"/>
      <c r="Q137" s="3"/>
    </row>
    <row r="138" spans="1:17" ht="12.75">
      <c r="A138" s="4" t="s">
        <v>136</v>
      </c>
      <c r="B138" s="1" t="s">
        <v>1</v>
      </c>
      <c r="C138" s="1"/>
      <c r="D138" s="4" t="s">
        <v>137</v>
      </c>
      <c r="E138" s="1" t="s">
        <v>1</v>
      </c>
      <c r="F138" s="1"/>
      <c r="G138" s="4" t="s">
        <v>138</v>
      </c>
      <c r="H138" s="1" t="s">
        <v>1</v>
      </c>
      <c r="I138" s="1"/>
      <c r="J138" s="4" t="s">
        <v>139</v>
      </c>
      <c r="K138" s="1" t="s">
        <v>1</v>
      </c>
      <c r="L138" s="1"/>
      <c r="M138" s="4" t="s">
        <v>140</v>
      </c>
      <c r="N138" s="1" t="s">
        <v>1</v>
      </c>
      <c r="O138" s="1"/>
      <c r="P138" s="4" t="s">
        <v>141</v>
      </c>
      <c r="Q138" s="1" t="s">
        <v>1</v>
      </c>
    </row>
    <row r="139" spans="1:17" ht="12.75">
      <c r="A139" t="s">
        <v>142</v>
      </c>
      <c r="B139" s="3">
        <f>B40/$G$100</f>
        <v>151.85</v>
      </c>
      <c r="D139" t="s">
        <v>143</v>
      </c>
      <c r="E139" s="3">
        <f>E40/$G$100</f>
        <v>202.9</v>
      </c>
      <c r="G139" t="s">
        <v>144</v>
      </c>
      <c r="H139" s="3">
        <f>H40/$G$100</f>
        <v>338.73333333333335</v>
      </c>
      <c r="J139" t="s">
        <v>145</v>
      </c>
      <c r="K139" s="3">
        <f>K40/$G$100</f>
        <v>410.18333333333334</v>
      </c>
      <c r="M139" t="s">
        <v>146</v>
      </c>
      <c r="N139" s="3">
        <f>N40/$G$100</f>
        <v>338.51666666666665</v>
      </c>
      <c r="P139" t="s">
        <v>147</v>
      </c>
      <c r="Q139" s="3">
        <f>Q40/$G$100</f>
        <v>329.3666666666667</v>
      </c>
    </row>
    <row r="140" spans="1:17" ht="12.75">
      <c r="A140" t="s">
        <v>148</v>
      </c>
      <c r="B140" s="3">
        <f>B41/$G$100</f>
        <v>145.4</v>
      </c>
      <c r="D140" t="s">
        <v>149</v>
      </c>
      <c r="E140" s="3">
        <f>E41/$G$100</f>
        <v>215.4</v>
      </c>
      <c r="G140" t="s">
        <v>150</v>
      </c>
      <c r="H140" s="3">
        <f>H41/$G$100</f>
        <v>330.6166666666667</v>
      </c>
      <c r="J140" t="s">
        <v>151</v>
      </c>
      <c r="K140" s="3">
        <f>K41/$G$100</f>
        <v>510.3833333333333</v>
      </c>
      <c r="M140" t="s">
        <v>152</v>
      </c>
      <c r="N140" s="3">
        <f>N41/$G$100</f>
        <v>338.28333333333336</v>
      </c>
      <c r="P140" t="s">
        <v>153</v>
      </c>
      <c r="Q140" s="3">
        <f>Q41/$G$100</f>
        <v>333.51666666666665</v>
      </c>
    </row>
    <row r="141" spans="1:2" ht="12.75">
      <c r="A141" t="s">
        <v>154</v>
      </c>
      <c r="B141" s="3">
        <f>B42/$G$100</f>
        <v>98.93333333333334</v>
      </c>
    </row>
  </sheetData>
  <mergeCells count="5">
    <mergeCell ref="D3:G3"/>
    <mergeCell ref="D48:K48"/>
    <mergeCell ref="D52:G52"/>
    <mergeCell ref="E98:J98"/>
    <mergeCell ref="D102:G10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Willer</dc:creator>
  <cp:keywords/>
  <dc:description/>
  <cp:lastModifiedBy>Max Willer</cp:lastModifiedBy>
  <dcterms:created xsi:type="dcterms:W3CDTF">2010-01-31T22:15:43Z</dcterms:created>
  <dcterms:modified xsi:type="dcterms:W3CDTF">2010-02-10T20:52:01Z</dcterms:modified>
  <cp:category/>
  <cp:version/>
  <cp:contentType/>
  <cp:contentStatus/>
  <cp:revision>9</cp:revision>
</cp:coreProperties>
</file>